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665" windowWidth="15480" windowHeight="3765" tabRatio="827" activeTab="0"/>
  </bookViews>
  <sheets>
    <sheet name="Introduction" sheetId="1" r:id="rId1"/>
    <sheet name="User guidance" sheetId="2" r:id="rId2"/>
    <sheet name="Indicator chart" sheetId="3" r:id="rId3"/>
    <sheet name="All practice data" sheetId="4" r:id="rId4"/>
    <sheet name="Hide - Calculation" sheetId="5" state="hidden" r:id="rId5"/>
    <sheet name="Hide - Control" sheetId="6" state="hidden" r:id="rId6"/>
  </sheets>
  <externalReferences>
    <externalReference r:id="rId9"/>
  </externalReferences>
  <definedNames>
    <definedName name="ASR" localSheetId="3">'[1]Calculation'!#REF!</definedName>
    <definedName name="ASR" localSheetId="0">'[1]Calculation'!#REF!</definedName>
    <definedName name="ASR" localSheetId="1">'[1]Calculation'!#REF!</definedName>
    <definedName name="ASR">'[1]Calculation'!#REF!</definedName>
    <definedName name="EF" localSheetId="3">'[1]Calculation'!#REF!</definedName>
    <definedName name="EF" localSheetId="0">'[1]Calculation'!#REF!</definedName>
    <definedName name="EF" localSheetId="1">'[1]Calculation'!#REF!</definedName>
    <definedName name="EF">'[1]Calculation'!#REF!</definedName>
    <definedName name="Obs" localSheetId="3">'[1]Calculation'!#REF!</definedName>
    <definedName name="Obs" localSheetId="0">'[1]Calculation'!#REF!</definedName>
    <definedName name="Obs" localSheetId="1">'[1]Calculation'!#REF!</definedName>
    <definedName name="Obs">'[1]Calculation'!#REF!</definedName>
    <definedName name="_xlnm.Print_Area" localSheetId="4">'Hide - Calculation'!$B$2:$L$33</definedName>
    <definedName name="_xlnm.Print_Area" localSheetId="2">'Indicator chart'!$B$2:$AC$41</definedName>
  </definedNames>
  <calcPr fullCalcOnLoad="1"/>
</workbook>
</file>

<file path=xl/sharedStrings.xml><?xml version="1.0" encoding="utf-8"?>
<sst xmlns="http://schemas.openxmlformats.org/spreadsheetml/2006/main" count="1420" uniqueCount="574">
  <si>
    <t>Indicator</t>
  </si>
  <si>
    <t>Statistical Significance</t>
  </si>
  <si>
    <t>Scale Minimum</t>
  </si>
  <si>
    <t>Scale Maximum</t>
  </si>
  <si>
    <t>ACTUAL DATA</t>
  </si>
  <si>
    <t>Bottom quartile</t>
  </si>
  <si>
    <t>Top quartile</t>
  </si>
  <si>
    <t>-</t>
  </si>
  <si>
    <t>Rescaled data For Scale Min (0) to Scale Max (1) With Aligned National Average (0.5) - Continous Bar</t>
  </si>
  <si>
    <t>Number</t>
  </si>
  <si>
    <t>Y-value</t>
  </si>
  <si>
    <t>Lower Limit 95%</t>
  </si>
  <si>
    <t>Upper Limit 95%</t>
  </si>
  <si>
    <t>Cancer screening</t>
  </si>
  <si>
    <t>Sig Diff_chart</t>
  </si>
  <si>
    <t>No sig chart</t>
  </si>
  <si>
    <t>No sig available chart</t>
  </si>
  <si>
    <t>low</t>
  </si>
  <si>
    <t>no diff</t>
  </si>
  <si>
    <t>high</t>
  </si>
  <si>
    <t>not calculated</t>
  </si>
  <si>
    <t>Sig Diff low</t>
  </si>
  <si>
    <t>Sig Diff high</t>
  </si>
  <si>
    <t>Domain</t>
  </si>
  <si>
    <t>England</t>
  </si>
  <si>
    <t>GP Practice</t>
  </si>
  <si>
    <t>CWT</t>
  </si>
  <si>
    <t>Indicator 27</t>
  </si>
  <si>
    <t>Indicator 28</t>
  </si>
  <si>
    <t>PCT</t>
  </si>
  <si>
    <t>England Average</t>
  </si>
  <si>
    <t>PCT Minimum</t>
  </si>
  <si>
    <t>PCT 25th Percentile</t>
  </si>
  <si>
    <t>PCT 75th Percentile</t>
  </si>
  <si>
    <t>PCT Maximum</t>
  </si>
  <si>
    <t>PCT Median</t>
  </si>
  <si>
    <t>Country</t>
  </si>
  <si>
    <t>Population</t>
  </si>
  <si>
    <t>Period</t>
  </si>
  <si>
    <t>APHO</t>
  </si>
  <si>
    <t>High or Low</t>
  </si>
  <si>
    <t>high or Low key</t>
  </si>
  <si>
    <t>High on left</t>
  </si>
  <si>
    <t>Low on left</t>
  </si>
  <si>
    <t>Numbers by Practice</t>
  </si>
  <si>
    <t>Rates / Ratios by Practice</t>
  </si>
  <si>
    <t>Source</t>
  </si>
  <si>
    <t>HES</t>
  </si>
  <si>
    <t>Open Exeter</t>
  </si>
  <si>
    <t>Organisation</t>
  </si>
  <si>
    <t>Rate / Ratio</t>
  </si>
  <si>
    <t>TAC</t>
  </si>
  <si>
    <t>NORTHUMBERLAND CARE TRUST</t>
  </si>
  <si>
    <t>TAK</t>
  </si>
  <si>
    <t>TAL</t>
  </si>
  <si>
    <t>TORBAY CARE TRUST</t>
  </si>
  <si>
    <t>TAM</t>
  </si>
  <si>
    <t>SOLIHULL CARE TRUST</t>
  </si>
  <si>
    <t>TAN</t>
  </si>
  <si>
    <t>NORTH EAST LINCOLNSHIRE CARE TRUST PLUS</t>
  </si>
  <si>
    <t>5A3</t>
  </si>
  <si>
    <t>SOUTH GLOUCESTERSHIRE PCT</t>
  </si>
  <si>
    <t>5A4</t>
  </si>
  <si>
    <t>HAVERING PCT</t>
  </si>
  <si>
    <t>5A5</t>
  </si>
  <si>
    <t>5A7</t>
  </si>
  <si>
    <t>BROMLEY PCT</t>
  </si>
  <si>
    <t>5A8</t>
  </si>
  <si>
    <t>5A9</t>
  </si>
  <si>
    <t>5AT</t>
  </si>
  <si>
    <t>HILLINGDON PCT</t>
  </si>
  <si>
    <t>5C1</t>
  </si>
  <si>
    <t>ENFIELD PCT</t>
  </si>
  <si>
    <t>5C2</t>
  </si>
  <si>
    <t>5C3</t>
  </si>
  <si>
    <t>5C4</t>
  </si>
  <si>
    <t>5C5</t>
  </si>
  <si>
    <t>5C9</t>
  </si>
  <si>
    <t>5CN</t>
  </si>
  <si>
    <t>5CQ</t>
  </si>
  <si>
    <t>MILTON KEYNES PCT</t>
  </si>
  <si>
    <t>5D7</t>
  </si>
  <si>
    <t>5D8</t>
  </si>
  <si>
    <t>5D9</t>
  </si>
  <si>
    <t>HARTLEPOOL PCT</t>
  </si>
  <si>
    <t>5E1</t>
  </si>
  <si>
    <t>5EF</t>
  </si>
  <si>
    <t>NORTH LINCOLNSHIRE PCT</t>
  </si>
  <si>
    <t>5EM</t>
  </si>
  <si>
    <t>NOTTINGHAM CITY PCT</t>
  </si>
  <si>
    <t>5ET</t>
  </si>
  <si>
    <t>5F1</t>
  </si>
  <si>
    <t>5F5</t>
  </si>
  <si>
    <t>SALFORD PCT</t>
  </si>
  <si>
    <t>5F7</t>
  </si>
  <si>
    <t>5FE</t>
  </si>
  <si>
    <t>5FL</t>
  </si>
  <si>
    <t>BATH AND NORTH EAST SOMERSET PCT</t>
  </si>
  <si>
    <t>5GC</t>
  </si>
  <si>
    <t>5H1</t>
  </si>
  <si>
    <t>5H8</t>
  </si>
  <si>
    <t>ROTHERHAM PCT</t>
  </si>
  <si>
    <t>5HG</t>
  </si>
  <si>
    <t>5HP</t>
  </si>
  <si>
    <t>BLACKPOOL PCT</t>
  </si>
  <si>
    <t>5HQ</t>
  </si>
  <si>
    <t>BOLTON PCT</t>
  </si>
  <si>
    <t>5HX</t>
  </si>
  <si>
    <t>EALING PCT</t>
  </si>
  <si>
    <t>5HY</t>
  </si>
  <si>
    <t>HOUNSLOW PCT</t>
  </si>
  <si>
    <t>5J2</t>
  </si>
  <si>
    <t>WARRINGTON PCT</t>
  </si>
  <si>
    <t>5J4</t>
  </si>
  <si>
    <t>5J5</t>
  </si>
  <si>
    <t>5J6</t>
  </si>
  <si>
    <t>5J9</t>
  </si>
  <si>
    <t>DARLINGTON PCT</t>
  </si>
  <si>
    <t>5JE</t>
  </si>
  <si>
    <t>BARNSLEY PCT</t>
  </si>
  <si>
    <t>5JX</t>
  </si>
  <si>
    <t>5K3</t>
  </si>
  <si>
    <t>SWINDON PCT</t>
  </si>
  <si>
    <t>5K5</t>
  </si>
  <si>
    <t>5K6</t>
  </si>
  <si>
    <t>HARROW PCT</t>
  </si>
  <si>
    <t>5K7</t>
  </si>
  <si>
    <t>5K8</t>
  </si>
  <si>
    <t>5K9</t>
  </si>
  <si>
    <t>5KF</t>
  </si>
  <si>
    <t>5KG</t>
  </si>
  <si>
    <t>5KL</t>
  </si>
  <si>
    <t>5KM</t>
  </si>
  <si>
    <t>MIDDLESBROUGH PCT</t>
  </si>
  <si>
    <t>5L1</t>
  </si>
  <si>
    <t>5L3</t>
  </si>
  <si>
    <t>5LA</t>
  </si>
  <si>
    <t>KENSINGTON AND CHELSEA PCT</t>
  </si>
  <si>
    <t>5LC</t>
  </si>
  <si>
    <t>WESTMINSTER PCT</t>
  </si>
  <si>
    <t>5LD</t>
  </si>
  <si>
    <t>LAMBETH PCT</t>
  </si>
  <si>
    <t>5LE</t>
  </si>
  <si>
    <t>SOUTHWARK PCT</t>
  </si>
  <si>
    <t>5LF</t>
  </si>
  <si>
    <t>LEWISHAM PCT</t>
  </si>
  <si>
    <t>5LG</t>
  </si>
  <si>
    <t>WANDSWORTH PCT</t>
  </si>
  <si>
    <t>5LH</t>
  </si>
  <si>
    <t>5LQ</t>
  </si>
  <si>
    <t>5M1</t>
  </si>
  <si>
    <t>SOUTH BIRMINGHAM PCT</t>
  </si>
  <si>
    <t>5M2</t>
  </si>
  <si>
    <t>5M3</t>
  </si>
  <si>
    <t>WALSALL TEACHING PCT</t>
  </si>
  <si>
    <t>5M6</t>
  </si>
  <si>
    <t>5M7</t>
  </si>
  <si>
    <t>5M8</t>
  </si>
  <si>
    <t>NORTH SOMERSET PCT</t>
  </si>
  <si>
    <t>5MD</t>
  </si>
  <si>
    <t>5MK</t>
  </si>
  <si>
    <t>5MV</t>
  </si>
  <si>
    <t>5MX</t>
  </si>
  <si>
    <t>5N1</t>
  </si>
  <si>
    <t>LEEDS PCT</t>
  </si>
  <si>
    <t>5N2</t>
  </si>
  <si>
    <t>KIRKLEES PCT</t>
  </si>
  <si>
    <t>5N3</t>
  </si>
  <si>
    <t>WAKEFIELD DISTRICT PCT</t>
  </si>
  <si>
    <t>5N4</t>
  </si>
  <si>
    <t>SHEFFIELD PCT</t>
  </si>
  <si>
    <t>5N5</t>
  </si>
  <si>
    <t>DONCASTER PCT</t>
  </si>
  <si>
    <t>5N6</t>
  </si>
  <si>
    <t>DERBYSHIRE COUNTY PCT</t>
  </si>
  <si>
    <t>5N7</t>
  </si>
  <si>
    <t>DERBY CITY PCT</t>
  </si>
  <si>
    <t>5N8</t>
  </si>
  <si>
    <t>5N9</t>
  </si>
  <si>
    <t>5NA</t>
  </si>
  <si>
    <t>REDBRIDGE PCT</t>
  </si>
  <si>
    <t>5NC</t>
  </si>
  <si>
    <t>WALTHAM FOREST PCT</t>
  </si>
  <si>
    <t>5ND</t>
  </si>
  <si>
    <t>COUNTY DURHAM PCT</t>
  </si>
  <si>
    <t>5NE</t>
  </si>
  <si>
    <t>5NF</t>
  </si>
  <si>
    <t>5NG</t>
  </si>
  <si>
    <t>5NH</t>
  </si>
  <si>
    <t>5NJ</t>
  </si>
  <si>
    <t>SEFTON PCT</t>
  </si>
  <si>
    <t>5NK</t>
  </si>
  <si>
    <t>WIRRAL PCT</t>
  </si>
  <si>
    <t>5NL</t>
  </si>
  <si>
    <t>LIVERPOOL PCT</t>
  </si>
  <si>
    <t>5NM</t>
  </si>
  <si>
    <t>5NN</t>
  </si>
  <si>
    <t>WESTERN CHESHIRE PCT</t>
  </si>
  <si>
    <t>5NP</t>
  </si>
  <si>
    <t>CENTRAL AND EASTERN CHESHIRE PCT</t>
  </si>
  <si>
    <t>5NQ</t>
  </si>
  <si>
    <t>5NR</t>
  </si>
  <si>
    <t>TRAFFORD PCT</t>
  </si>
  <si>
    <t>5NT</t>
  </si>
  <si>
    <t>MANCHESTER PCT</t>
  </si>
  <si>
    <t>5NV</t>
  </si>
  <si>
    <t>NORTH YORKSHIRE AND YORK PCT</t>
  </si>
  <si>
    <t>5NW</t>
  </si>
  <si>
    <t>EAST RIDING OF YORKSHIRE PCT</t>
  </si>
  <si>
    <t>5NX</t>
  </si>
  <si>
    <t>HULL TEACHING PCT</t>
  </si>
  <si>
    <t>5NY</t>
  </si>
  <si>
    <t>5P1</t>
  </si>
  <si>
    <t>SOUTH EAST ESSEX PCT</t>
  </si>
  <si>
    <t>5P2</t>
  </si>
  <si>
    <t>BEDFORDSHIRE PCT</t>
  </si>
  <si>
    <t>5P5</t>
  </si>
  <si>
    <t>SURREY PCT</t>
  </si>
  <si>
    <t>5P6</t>
  </si>
  <si>
    <t>WEST SUSSEX PCT</t>
  </si>
  <si>
    <t>5P7</t>
  </si>
  <si>
    <t>5P8</t>
  </si>
  <si>
    <t>5P9</t>
  </si>
  <si>
    <t>5PA</t>
  </si>
  <si>
    <t>5PC</t>
  </si>
  <si>
    <t>LEICESTER CITY PCT</t>
  </si>
  <si>
    <t>5PD</t>
  </si>
  <si>
    <t>5PE</t>
  </si>
  <si>
    <t>5PF</t>
  </si>
  <si>
    <t>5PG</t>
  </si>
  <si>
    <t>BIRMINGHAM EAST AND NORTH PCT</t>
  </si>
  <si>
    <t>5PH</t>
  </si>
  <si>
    <t>NORTH STAFFORDSHIRE PCT</t>
  </si>
  <si>
    <t>5PJ</t>
  </si>
  <si>
    <t>5PK</t>
  </si>
  <si>
    <t>5PL</t>
  </si>
  <si>
    <t>WORCESTERSHIRE PCT</t>
  </si>
  <si>
    <t>5PM</t>
  </si>
  <si>
    <t>WARWICKSHIRE PCT</t>
  </si>
  <si>
    <t>5PN</t>
  </si>
  <si>
    <t>PETERBOROUGH PCT</t>
  </si>
  <si>
    <t>5PP</t>
  </si>
  <si>
    <t>CAMBRIDGESHIRE PCT</t>
  </si>
  <si>
    <t>5PQ</t>
  </si>
  <si>
    <t>5PR</t>
  </si>
  <si>
    <t>5PT</t>
  </si>
  <si>
    <t>SUFFOLK PCT</t>
  </si>
  <si>
    <t>5PV</t>
  </si>
  <si>
    <t>WEST ESSEX PCT</t>
  </si>
  <si>
    <t>5PW</t>
  </si>
  <si>
    <t>NORTH EAST ESSEX PCT</t>
  </si>
  <si>
    <t>5PX</t>
  </si>
  <si>
    <t>MID ESSEX PCT</t>
  </si>
  <si>
    <t>5PY</t>
  </si>
  <si>
    <t>SOUTH WEST ESSEX PCT</t>
  </si>
  <si>
    <t>5QA</t>
  </si>
  <si>
    <t>5QC</t>
  </si>
  <si>
    <t>5QD</t>
  </si>
  <si>
    <t>BUCKINGHAMSHIRE PCT</t>
  </si>
  <si>
    <t>5QE</t>
  </si>
  <si>
    <t>5QF</t>
  </si>
  <si>
    <t>5QG</t>
  </si>
  <si>
    <t>5QH</t>
  </si>
  <si>
    <t>GLOUCESTERSHIRE PCT</t>
  </si>
  <si>
    <t>5QJ</t>
  </si>
  <si>
    <t>BRISTOL PCT</t>
  </si>
  <si>
    <t>5QK</t>
  </si>
  <si>
    <t>WILTSHIRE PCT</t>
  </si>
  <si>
    <t>5QL</t>
  </si>
  <si>
    <t>5QM</t>
  </si>
  <si>
    <t>5QN</t>
  </si>
  <si>
    <t>5QP</t>
  </si>
  <si>
    <t>5QQ</t>
  </si>
  <si>
    <t>5QR</t>
  </si>
  <si>
    <t>REDCAR AND CLEVELAND PCT</t>
  </si>
  <si>
    <t>5QT</t>
  </si>
  <si>
    <t>Name</t>
  </si>
  <si>
    <t>Code</t>
  </si>
  <si>
    <t>High</t>
  </si>
  <si>
    <t>Low</t>
  </si>
  <si>
    <t>Lowest</t>
  </si>
  <si>
    <t>Highest</t>
  </si>
  <si>
    <t>G84001</t>
  </si>
  <si>
    <t>G84002</t>
  </si>
  <si>
    <t>G84003</t>
  </si>
  <si>
    <t>G84004</t>
  </si>
  <si>
    <t>G84005</t>
  </si>
  <si>
    <t>G84006</t>
  </si>
  <si>
    <t>G84007</t>
  </si>
  <si>
    <t>G84008</t>
  </si>
  <si>
    <t>G84009</t>
  </si>
  <si>
    <t>G84010</t>
  </si>
  <si>
    <t>G84011</t>
  </si>
  <si>
    <t>G84013</t>
  </si>
  <si>
    <t>G84015</t>
  </si>
  <si>
    <t>G84016</t>
  </si>
  <si>
    <t>G84017</t>
  </si>
  <si>
    <t>G84018</t>
  </si>
  <si>
    <t>G84019</t>
  </si>
  <si>
    <t>G84020</t>
  </si>
  <si>
    <t>G84021</t>
  </si>
  <si>
    <t>G84022</t>
  </si>
  <si>
    <t>G84023</t>
  </si>
  <si>
    <t>G84024</t>
  </si>
  <si>
    <t>G84025</t>
  </si>
  <si>
    <t>G84027</t>
  </si>
  <si>
    <t>G84028</t>
  </si>
  <si>
    <t>G84029</t>
  </si>
  <si>
    <t>G84030</t>
  </si>
  <si>
    <t>G84032</t>
  </si>
  <si>
    <t>G84033</t>
  </si>
  <si>
    <t>G84034</t>
  </si>
  <si>
    <t>G84035</t>
  </si>
  <si>
    <t>G84037</t>
  </si>
  <si>
    <t>G84039</t>
  </si>
  <si>
    <t>G84040</t>
  </si>
  <si>
    <t>G84041</t>
  </si>
  <si>
    <t>G84604</t>
  </si>
  <si>
    <t>G84607</t>
  </si>
  <si>
    <t>G84609</t>
  </si>
  <si>
    <t>G84619</t>
  </si>
  <si>
    <t>G84621</t>
  </si>
  <si>
    <t>G84624</t>
  </si>
  <si>
    <t>G84625</t>
  </si>
  <si>
    <t>G84627</t>
  </si>
  <si>
    <t>G84628</t>
  </si>
  <si>
    <t>G84629</t>
  </si>
  <si>
    <t>G84630</t>
  </si>
  <si>
    <t>5CC</t>
  </si>
  <si>
    <t>Y00542</t>
  </si>
  <si>
    <t xml:space="preserve"> </t>
  </si>
  <si>
    <t>Cancer Waiting Times</t>
  </si>
  <si>
    <t>RtD</t>
  </si>
  <si>
    <t>Practice Population aged 65+ (% of population in this practice aged 65+)</t>
  </si>
  <si>
    <t>England Mean</t>
  </si>
  <si>
    <t>PCT Mean</t>
  </si>
  <si>
    <t>PCMD</t>
  </si>
  <si>
    <t>Demographics</t>
  </si>
  <si>
    <t>Two-week referrals with cancer (Conversion rate: % of all TWW referrals with cancer)</t>
  </si>
  <si>
    <t>PCT mean</t>
  </si>
  <si>
    <t>Presentation &amp; diagnostics</t>
  </si>
  <si>
    <t>Prevalent cancer cases (% of practice population on practice cancer register)</t>
  </si>
  <si>
    <t>New cancer cases (Crude incidence rate: new cases per 100,000 population)</t>
  </si>
  <si>
    <t>Two-week wait referrals (Number per 100,000 population)</t>
  </si>
  <si>
    <t>In-patient or day-case colonoscopy procedures (Number per 100,000 population)</t>
  </si>
  <si>
    <t>In-patient or day-case sigmoidoscopy procedures (Number per 100,000 population)</t>
  </si>
  <si>
    <t>Number of emergency admissions with cancer (Number per 100,000 population)</t>
  </si>
  <si>
    <t>In-patient or day-case upper GI endoscopy procedures (Number per 100,000 population)</t>
  </si>
  <si>
    <t>Number of other presentations (% of presentations)</t>
  </si>
  <si>
    <t>BLACKBURN WITH DARWEN PCT</t>
  </si>
  <si>
    <t>Quintile 4</t>
  </si>
  <si>
    <t>Quintile 5</t>
  </si>
  <si>
    <t>Quintile 2</t>
  </si>
  <si>
    <t>Quintile 3</t>
  </si>
  <si>
    <t>Quintile 1</t>
  </si>
  <si>
    <t xml:space="preserve">Practice Population aged 65+ </t>
  </si>
  <si>
    <t xml:space="preserve">Socio-economic deprivation quintile </t>
  </si>
  <si>
    <t xml:space="preserve">New cancer cases </t>
  </si>
  <si>
    <t xml:space="preserve">Cancer deaths </t>
  </si>
  <si>
    <t xml:space="preserve">Prevalent cancer cases </t>
  </si>
  <si>
    <t xml:space="preserve">Persons aged 60-69 screened for bowel cancer in last 30 months </t>
  </si>
  <si>
    <t xml:space="preserve">Persons aged 60-69 screened for bowel cancer within 6 months of invitation </t>
  </si>
  <si>
    <t xml:space="preserve">Two-week wait referrals </t>
  </si>
  <si>
    <t xml:space="preserve">Two-week referrals with cancer </t>
  </si>
  <si>
    <t xml:space="preserve">Number of new Cancer Waiting Time cases </t>
  </si>
  <si>
    <t xml:space="preserve">Two-week referrals with suspected breast cancer </t>
  </si>
  <si>
    <t xml:space="preserve">Two-week referrals with suspected lower GI cancer </t>
  </si>
  <si>
    <t xml:space="preserve">Two-week referrals with suspected lung cancer </t>
  </si>
  <si>
    <t xml:space="preserve">Two-week referrals with suspected skin cancer </t>
  </si>
  <si>
    <t xml:space="preserve">In-patient or day-case colonoscopy procedures </t>
  </si>
  <si>
    <t xml:space="preserve">In-patient or day-case sigmoidoscopy procedures </t>
  </si>
  <si>
    <t xml:space="preserve">In-patient or day-case upper GI endoscopy procedures </t>
  </si>
  <si>
    <t xml:space="preserve">Number of emergency admissions with cancer </t>
  </si>
  <si>
    <t xml:space="preserve">Number of emergency presentations </t>
  </si>
  <si>
    <t xml:space="preserve">Number of managed presentations </t>
  </si>
  <si>
    <t xml:space="preserve">Number of other presentations </t>
  </si>
  <si>
    <t>This column intentionally blank</t>
  </si>
  <si>
    <t>Observed</t>
  </si>
  <si>
    <t>Upper Limit</t>
  </si>
  <si>
    <t>Lower Limit</t>
  </si>
  <si>
    <t>Exact poisson limits for numbers below 5.</t>
  </si>
  <si>
    <t>England mean</t>
  </si>
  <si>
    <t>KINGSTON PCT</t>
  </si>
  <si>
    <t>GREENWICH TEACHING PCT</t>
  </si>
  <si>
    <t>BARNET PCT</t>
  </si>
  <si>
    <t>BARKING AND DAGENHAM PCT</t>
  </si>
  <si>
    <t>CITY AND HACKNEY TEACHING PCT</t>
  </si>
  <si>
    <t>TOWER HAMLETS PCT</t>
  </si>
  <si>
    <t>NEWHAM PCT</t>
  </si>
  <si>
    <t>HARINGEY TEACHING PCT</t>
  </si>
  <si>
    <t>HEREFORDSHIRE PCT</t>
  </si>
  <si>
    <t>NEWCASTLE PCT</t>
  </si>
  <si>
    <t>NORTH TYNESIDE PCT</t>
  </si>
  <si>
    <t>STOCKTON-ON-TEES TEACHING PCT</t>
  </si>
  <si>
    <t>BASSETLAW PCT</t>
  </si>
  <si>
    <t>PLYMOUTH TEACHING PCT</t>
  </si>
  <si>
    <t>STOCKPORT PCT</t>
  </si>
  <si>
    <t>PORTSMOUTH CITY TEACHING PCT</t>
  </si>
  <si>
    <t>LUTON PCT</t>
  </si>
  <si>
    <t>HAMMERSMITH AND FULHAM PCT</t>
  </si>
  <si>
    <t>ASHTON, LEIGH AND WIGAN PCT</t>
  </si>
  <si>
    <t>KNOWSLEY PCT</t>
  </si>
  <si>
    <t>OLDHAM PCT</t>
  </si>
  <si>
    <t>CALDERDALE PCT</t>
  </si>
  <si>
    <t>BURY PCT</t>
  </si>
  <si>
    <t>BRENT TEACHING PCT</t>
  </si>
  <si>
    <t>CAMDEN PCT</t>
  </si>
  <si>
    <t>ISLINGTON PCT</t>
  </si>
  <si>
    <t>CROYDON PCT</t>
  </si>
  <si>
    <t>GATESHEAD PCT</t>
  </si>
  <si>
    <t>SOUTH TYNESIDE PCT</t>
  </si>
  <si>
    <t>SUNDERLAND TEACHING PCT</t>
  </si>
  <si>
    <t>SOUTHAMPTON CITY PCT</t>
  </si>
  <si>
    <t>MEDWAY PCT</t>
  </si>
  <si>
    <t>TAMESIDE AND GLOSSOP PCT</t>
  </si>
  <si>
    <t>BRIGHTON AND HOVE CITY PCT</t>
  </si>
  <si>
    <t>SHROPSHIRE COUNTY PCT</t>
  </si>
  <si>
    <t>RICHMOND AND TWICKENHAM PCT</t>
  </si>
  <si>
    <t>SUTTON AND MERTON PCT</t>
  </si>
  <si>
    <t>COVENTRY TEACHING PCT</t>
  </si>
  <si>
    <t>TELFORD AND WREKIN PCT</t>
  </si>
  <si>
    <t>WOLVERHAMPTON CITY PCT</t>
  </si>
  <si>
    <t>HEART OF BIRMINGHAM TEACHING PCT</t>
  </si>
  <si>
    <t>NOTTINGHAMSHIRE COUNTY TEACHING PCT</t>
  </si>
  <si>
    <t>LINCOLNSHIRE TEACHING PCT</t>
  </si>
  <si>
    <t>CUMBRIA TEACHING PCT</t>
  </si>
  <si>
    <t>NORTH LANCASHIRE TEACHING PCT</t>
  </si>
  <si>
    <t>CENTRAL LANCASHIRE PCT</t>
  </si>
  <si>
    <t>EAST LANCASHIRE TEACHING PCT</t>
  </si>
  <si>
    <t>HALTON AND ST HELENS PCT</t>
  </si>
  <si>
    <t>HEYWOOD, MIDDLETON AND ROCHDALE PCT</t>
  </si>
  <si>
    <t>BRADFORD AND AIREDALE TEACHING PCT</t>
  </si>
  <si>
    <t>EAST SUSSEX DOWNS AND WEALD PCT</t>
  </si>
  <si>
    <t>HASTINGS AND ROTHER PCT</t>
  </si>
  <si>
    <t>WEST KENT PCT</t>
  </si>
  <si>
    <t>LEICESTERSHIRE COUNTY AND RUTLAND PCT</t>
  </si>
  <si>
    <t>NORTHAMPTONSHIRE TEACHING PCT</t>
  </si>
  <si>
    <t>DUDLEY PCT</t>
  </si>
  <si>
    <t>SANDWELL PCT</t>
  </si>
  <si>
    <t>STOKE ON TRENT PCT</t>
  </si>
  <si>
    <t>SOUTH STAFFORDSHIRE PCT</t>
  </si>
  <si>
    <t>NORFOLK PCT</t>
  </si>
  <si>
    <t>GREAT YARMOUTH AND WAVENEY PCT</t>
  </si>
  <si>
    <t>EASTERN AND COASTAL KENT PCT</t>
  </si>
  <si>
    <t>HAMPSHIRE PCT</t>
  </si>
  <si>
    <t>OXFORDSHIRE PCT</t>
  </si>
  <si>
    <t>BERKSHIRE WEST PCT</t>
  </si>
  <si>
    <t>BERKSHIRE EAST PCT</t>
  </si>
  <si>
    <t>SOMERSET PCT</t>
  </si>
  <si>
    <t>DORSET PCT</t>
  </si>
  <si>
    <t>BOURNEMOUTH AND POOLE TEACHING PCT</t>
  </si>
  <si>
    <t>CORNWALL AND ISLES OF SCILLY PCT</t>
  </si>
  <si>
    <t>DEVON PCT</t>
  </si>
  <si>
    <t>ISLE OF WIGHT NHS PCT</t>
  </si>
  <si>
    <t>BEXLEY CARE TRUST</t>
  </si>
  <si>
    <t>Practice indicator value</t>
  </si>
  <si>
    <t>Practice indicator rate or proportion</t>
  </si>
  <si>
    <t>Indicator (Rate or Proportion in brackets)</t>
  </si>
  <si>
    <t>NCIN/UKACR</t>
  </si>
  <si>
    <t>PCT CODE</t>
  </si>
  <si>
    <t>PCT NAME</t>
  </si>
  <si>
    <t>WARNING</t>
  </si>
  <si>
    <t>PCT numerator</t>
  </si>
  <si>
    <t>PCT denominator</t>
  </si>
  <si>
    <t>PCT Lower limit</t>
  </si>
  <si>
    <t>PCT Upper limit</t>
  </si>
  <si>
    <t>Socio-economic deprivation quintile (or no. persons deprived for PCT and England)</t>
  </si>
  <si>
    <t>Lower 95% confidence limit</t>
  </si>
  <si>
    <t>Upper 95% confidence limit</t>
  </si>
  <si>
    <t>Two-week wait referrals with suspected breast cancer (Number per 100,000 population)</t>
  </si>
  <si>
    <t>Two-week wait referrals with suspected lower GI cancer (Number per 100,000 population)</t>
  </si>
  <si>
    <t>Two-week wait referrals with suspected lung cancer (Number per 100,000 population)</t>
  </si>
  <si>
    <t>Two-week wait referrals with suspected skin cancer (Number per 100,000 population)</t>
  </si>
  <si>
    <t>Number of emergency presentations (% of presentations)</t>
  </si>
  <si>
    <t>Number of managed referral presentations (% of presentations)</t>
  </si>
  <si>
    <t>Range</t>
  </si>
  <si>
    <t>Practice rates or proportion in PCT</t>
  </si>
  <si>
    <t>Lowest practice</t>
  </si>
  <si>
    <t>Highest practice</t>
  </si>
  <si>
    <t>PCT population (all practices):</t>
  </si>
  <si>
    <t>Cancer deaths (Crude mortality rate: deaths per 100,000 population)</t>
  </si>
  <si>
    <t>QOF</t>
  </si>
  <si>
    <t>Number of new cancer cases treated (% of which are TWW referrals)</t>
  </si>
  <si>
    <t>Practice Population (or summed practice populations for PCT and England)</t>
  </si>
  <si>
    <t>Practice is signifcantly different from PCT mean</t>
  </si>
  <si>
    <t>Practice is not signficantly different than PCT mean</t>
  </si>
  <si>
    <t>Statistical significance can not be assessed</t>
  </si>
  <si>
    <t>Highest in PCT</t>
  </si>
  <si>
    <t>Socio-economic deprivation, "Quintile 1" = affluent (% of population income deprived)</t>
  </si>
  <si>
    <t>Females, 50-70, screened for breast cancer in last 36 months (3 year coverage, %)</t>
  </si>
  <si>
    <t>Females, 50-70, screened for breast cancer within 6 months of invitation (Uptake, %)</t>
  </si>
  <si>
    <t>Females, 25-64, attending cervical screening within target period  (3.5 or 5.5 year coverage, %)</t>
  </si>
  <si>
    <t>Persons, 60-69, screened for bowel cancer in last 30 months (2.5 year coverage, %)</t>
  </si>
  <si>
    <t>Persons, 60-69, screened for bowel cancer within 6 months of invitation (Uptake, %)</t>
  </si>
  <si>
    <t>Lowest
in PCT</t>
  </si>
  <si>
    <t>TWW ASR Lower Confidence Interval</t>
  </si>
  <si>
    <t>TWW ASR Upper Confidence Interval</t>
  </si>
  <si>
    <t>Two-week wait referrals - age standardised</t>
  </si>
  <si>
    <t>Confidence Intervals &amp; Denominators</t>
  </si>
  <si>
    <t>Two-week wait referrals (Indirectly age standardised referral ratio)</t>
  </si>
  <si>
    <t>5QV</t>
  </si>
  <si>
    <t>HERTFORDSHIRE PCT</t>
  </si>
  <si>
    <t>Cervical Screening Uptake Denominator</t>
  </si>
  <si>
    <t>Breast Screening Coverage Denominator</t>
  </si>
  <si>
    <t>Breast Screening Uptake Denominator</t>
  </si>
  <si>
    <t>Bowel Screening Coverage Denominator</t>
  </si>
  <si>
    <t>Bowel Screening Uptake Denominator</t>
  </si>
  <si>
    <t xml:space="preserve">Females aged 50-70 screened for breast cancer in last 36 months </t>
  </si>
  <si>
    <t xml:space="preserve">Females aged 50-70 screened for breast cancer within 6 months of invitation </t>
  </si>
  <si>
    <t xml:space="preserve">Females aged 24-54 screened for cervical cancer in last 42/66 months </t>
  </si>
  <si>
    <t>Please note: Bowel screening indicators are based on less than 12 months of data.</t>
  </si>
  <si>
    <t>Please note: Bowel screening indicators are based on less than 30 but over 12 months of data.</t>
  </si>
  <si>
    <t>2010/11</t>
  </si>
  <si>
    <t>2008/09-2010/11</t>
  </si>
  <si>
    <t>2005/06-2010/11</t>
  </si>
  <si>
    <t>(G84002) DYSART SURGERY</t>
  </si>
  <si>
    <t>(G84003) LINKS MEDICAL PRACTICE</t>
  </si>
  <si>
    <t>(G84004) STOCK HILL SURGERY</t>
  </si>
  <si>
    <t>(G84005) DERRY DOWNS SURGERY</t>
  </si>
  <si>
    <t>(G84006) SUMMERCROFT SURGERY</t>
  </si>
  <si>
    <t>(G84007) POVEREST MEDICAL CENTRE</t>
  </si>
  <si>
    <t>(G84008) MANOR ROAD SURGERY</t>
  </si>
  <si>
    <t>(G84009) FAMILY SURGERY</t>
  </si>
  <si>
    <t>(G84010) CHISLEHURST MEDICAL PRACTICE</t>
  </si>
  <si>
    <t>(G84011) EDEN PARK SURGERY</t>
  </si>
  <si>
    <t>(G84013) ST. MARY CRAY PRACTICE</t>
  </si>
  <si>
    <t>(G84015) STATION ROAD SURGERY</t>
  </si>
  <si>
    <t>(G84016) LONDON LANE CLINIC</t>
  </si>
  <si>
    <t>(G84017) ADDINGTON ROAD SURGERY</t>
  </si>
  <si>
    <t>(G84018) CORNERWAYS SURGERY</t>
  </si>
  <si>
    <t>(G84019) BROOMWOOD SURGERY</t>
  </si>
  <si>
    <t>(G84020) CHELSFIELD SURGERY</t>
  </si>
  <si>
    <t>(G84021) CHARTERHOUSE SURGERY</t>
  </si>
  <si>
    <t>(G84022) TRINITY MEDICAL CENTRE</t>
  </si>
  <si>
    <t>(G84023) SOUTHBOROUGH LANE SURGERY</t>
  </si>
  <si>
    <t>(G84024) BROMLEY COMMON PRACTICE</t>
  </si>
  <si>
    <t>(G84025) PARK GROUP PRACTICE</t>
  </si>
  <si>
    <t>(G84027) ELM HOUSE SURGERY</t>
  </si>
  <si>
    <t>(G84028) ST. JAMES' PRACTICE</t>
  </si>
  <si>
    <t>(G84029) ROBIN HOOD SURGERY</t>
  </si>
  <si>
    <t>(G84030) FORGE CLOSE SURGERY</t>
  </si>
  <si>
    <t>(G84032) KNOLL RISE SURGERY</t>
  </si>
  <si>
    <t>(G84033) PICKHURST SURGERY</t>
  </si>
  <si>
    <t>(G84034) SEVENOAKS ROAD SURGERY</t>
  </si>
  <si>
    <t>(G84035) TUDOR WAY SURGERY</t>
  </si>
  <si>
    <t>(G84039) NORHEADS LANE SURGERY</t>
  </si>
  <si>
    <t>(G84040) BALLATER SURGERY</t>
  </si>
  <si>
    <t>(G84041) GILLMANS ROAD SURGERY</t>
  </si>
  <si>
    <t>(G84604) HIGHLAND ROAD SURGERY</t>
  </si>
  <si>
    <t>(G84607) WICKHAM PARK SURGERY</t>
  </si>
  <si>
    <t>(G84609) BANK HOUSE SURGERY</t>
  </si>
  <si>
    <t>(G84619) GRAHAM BECKER SURGERY</t>
  </si>
  <si>
    <t>(G84621) WHITEHOUSE SURGERY</t>
  </si>
  <si>
    <t>(G84624) ANERLEY SURGERY</t>
  </si>
  <si>
    <t>(G84625) OAKFIELD SURGERY</t>
  </si>
  <si>
    <t>(G84627) GREEN STREET GREEN MEDICAL CENTRE</t>
  </si>
  <si>
    <t>(G84628) CROSS HALL SURGERY</t>
  </si>
  <si>
    <t>(G84629) SUNDRIDGE MEDICAL CENTRE</t>
  </si>
  <si>
    <t>(G84630) CRESCENT SURGERY</t>
  </si>
  <si>
    <t>(Y00542) WOODLANDS PRACTICE</t>
  </si>
  <si>
    <t>ADS</t>
  </si>
  <si>
    <t>April 2010</t>
  </si>
  <si>
    <t>Practice population (2010/11):</t>
  </si>
  <si>
    <t>These profiles provide comparative information for benchmarking and reviewing variations at a General Practice level. They are intended to help primary care think about clinical practice and service delivery in cancer and, in particular, early detection and diagnosis. They are not for the purpose of performance management and there are no 'right or wrong' answers. PCT data are based on aggregated practice data and may not be comparable to other sources - see data definitions document.</t>
  </si>
  <si>
    <t>Version 2.2, July 2012.</t>
  </si>
  <si>
    <t xml:space="preserve"> n/a</t>
  </si>
  <si>
    <t>PCT median</t>
  </si>
  <si>
    <t xml:space="preserve"> Removed</t>
  </si>
  <si>
    <r>
      <t xml:space="preserve">If you have any questions or comments about any GP Practice Profile, you can email us at </t>
    </r>
    <r>
      <rPr>
        <u val="single"/>
        <sz val="14"/>
        <color indexed="40"/>
        <rFont val="Arial"/>
        <family val="2"/>
      </rPr>
      <t>gp.profiles@ncin.org.uk</t>
    </r>
    <r>
      <rPr>
        <sz val="14"/>
        <rFont val="Arial"/>
        <family val="2"/>
      </rPr>
      <t xml:space="preserve">
</t>
    </r>
  </si>
  <si>
    <t>Statistical signifcance key</t>
  </si>
  <si>
    <t>(G84001) DR HEATHCOTE + PARTNERS</t>
  </si>
  <si>
    <t>(G84037) DR MATTHEWS + PARTNER</t>
  </si>
  <si>
    <t>Upper scale</t>
  </si>
  <si>
    <t>Lower scale</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</si>
</sst>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00000"/>
    <numFmt numFmtId="167" formatCode="0.000"/>
    <numFmt numFmtId="168" formatCode="_(* #,##0_);_(* \(#,##0\);_(* &quot;-&quot;??_);_(@_)"/>
  </numFmts>
  <fonts count="75">
    <font>
      <sz val="10"/>
      <name val="Arial"/>
      <family val="0"/>
    </font>
    <font>
      <sz val="11"/>
      <color indexed="8"/>
      <name val="Calibri"/>
      <family val="2"/>
    </font>
    <font>
      <b/>
      <sz val="10"/>
      <name val="Arial"/>
      <family val="2"/>
    </font>
    <font>
      <sz val="8"/>
      <name val="Arial"/>
      <family val="2"/>
    </font>
    <font>
      <u val="single"/>
      <sz val="10"/>
      <color indexed="12"/>
      <name val="Arial"/>
      <family val="2"/>
    </font>
    <font>
      <b/>
      <sz val="10"/>
      <color indexed="18"/>
      <name val="Arial"/>
      <family val="2"/>
    </font>
    <font>
      <sz val="10"/>
      <color indexed="18"/>
      <name val="Arial"/>
      <family val="2"/>
    </font>
    <font>
      <sz val="12"/>
      <name val="Arial"/>
      <family val="2"/>
    </font>
    <font>
      <b/>
      <sz val="10"/>
      <color indexed="9"/>
      <name val="Arial"/>
      <family val="2"/>
    </font>
    <font>
      <sz val="10"/>
      <name val="Webdings"/>
      <family val="1"/>
    </font>
    <font>
      <sz val="14"/>
      <name val="Arial"/>
      <family val="2"/>
    </font>
    <font>
      <b/>
      <sz val="14"/>
      <name val="Arial"/>
      <family val="2"/>
    </font>
    <font>
      <sz val="14"/>
      <color indexed="18"/>
      <name val="Arial"/>
      <family val="2"/>
    </font>
    <font>
      <sz val="18"/>
      <color indexed="18"/>
      <name val="Arial"/>
      <family val="2"/>
    </font>
    <font>
      <sz val="18"/>
      <name val="Arial"/>
      <family val="2"/>
    </font>
    <font>
      <sz val="16"/>
      <color indexed="18"/>
      <name val="Arial"/>
      <family val="2"/>
    </font>
    <font>
      <b/>
      <sz val="16"/>
      <color indexed="18"/>
      <name val="Arial"/>
      <family val="2"/>
    </font>
    <font>
      <sz val="16"/>
      <name val="Arial"/>
      <family val="2"/>
    </font>
    <font>
      <sz val="10"/>
      <name val="Verdana"/>
      <family val="2"/>
    </font>
    <font>
      <u val="single"/>
      <sz val="14"/>
      <color indexed="40"/>
      <name val="Arial"/>
      <family val="2"/>
    </font>
    <font>
      <sz val="10"/>
      <color indexed="8"/>
      <name val="Arial"/>
      <family val="2"/>
    </font>
    <font>
      <sz val="10"/>
      <color indexed="9"/>
      <name val="Arial"/>
      <family val="2"/>
    </font>
    <font>
      <b/>
      <sz val="10.5"/>
      <color indexed="18"/>
      <name val="Arial"/>
      <family val="2"/>
    </font>
    <font>
      <b/>
      <sz val="12"/>
      <color indexed="18"/>
      <name val="Arial"/>
      <family val="2"/>
    </font>
    <font>
      <b/>
      <sz val="18"/>
      <color indexed="18"/>
      <name val="Arial"/>
      <family val="2"/>
    </font>
    <font>
      <sz val="16"/>
      <color indexed="9"/>
      <name val="Arial"/>
      <family val="2"/>
    </font>
    <font>
      <sz val="14"/>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6"/>
      <color indexed="8"/>
      <name val="Calibri"/>
      <family val="0"/>
    </font>
    <font>
      <vertAlign val="superscript"/>
      <sz val="11"/>
      <color indexed="8"/>
      <name val="Calibri"/>
      <family val="0"/>
    </font>
    <font>
      <u val="single"/>
      <sz val="11"/>
      <color indexed="8"/>
      <name val="Calibri"/>
      <family val="0"/>
    </font>
    <font>
      <b/>
      <vertAlign val="superscript"/>
      <sz val="11"/>
      <color indexed="8"/>
      <name val="Calibri"/>
      <family val="0"/>
    </font>
    <font>
      <b/>
      <i/>
      <sz val="11"/>
      <color indexed="8"/>
      <name val="Calibri"/>
      <family val="0"/>
    </font>
    <font>
      <sz val="5.5"/>
      <color indexed="8"/>
      <name val="Arial"/>
      <family val="0"/>
    </font>
    <font>
      <sz val="16"/>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5"/>
      <color rgb="FF000080"/>
      <name val="Arial"/>
      <family val="2"/>
    </font>
    <font>
      <sz val="14"/>
      <color rgb="FF000080"/>
      <name val="Arial"/>
      <family val="2"/>
    </font>
    <font>
      <b/>
      <sz val="12"/>
      <color rgb="FF000080"/>
      <name val="Arial"/>
      <family val="2"/>
    </font>
    <font>
      <b/>
      <sz val="18"/>
      <color rgb="FF000080"/>
      <name val="Arial"/>
      <family val="2"/>
    </font>
    <font>
      <sz val="16"/>
      <color theme="0"/>
      <name val="Arial"/>
      <family val="2"/>
    </font>
    <font>
      <sz val="10"/>
      <color theme="0"/>
      <name val="Arial"/>
      <family val="2"/>
    </font>
    <font>
      <sz val="10"/>
      <color theme="1"/>
      <name val="Arial"/>
      <family val="2"/>
    </font>
    <font>
      <sz val="14"/>
      <color rgb="FFFF0000"/>
      <name val="Arial"/>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5"/>
        <bgColor indexed="64"/>
      </patternFill>
    </fill>
    <fill>
      <patternFill patternType="solid">
        <fgColor indexed="40"/>
        <bgColor indexed="64"/>
      </patternFill>
    </fill>
    <fill>
      <patternFill patternType="solid">
        <fgColor indexed="51"/>
        <bgColor indexed="64"/>
      </patternFill>
    </fill>
    <fill>
      <patternFill patternType="solid">
        <fgColor indexed="42"/>
        <bgColor indexed="64"/>
      </patternFill>
    </fill>
    <fill>
      <patternFill patternType="solid">
        <fgColor indexed="43"/>
        <bgColor indexed="64"/>
      </patternFill>
    </fill>
    <fill>
      <patternFill patternType="solid">
        <fgColor indexed="44"/>
        <bgColor indexed="64"/>
      </patternFill>
    </fill>
    <fill>
      <patternFill patternType="solid">
        <fgColor theme="0" tint="-0.04997999966144562"/>
        <bgColor indexed="64"/>
      </patternFill>
    </fill>
    <fill>
      <patternFill patternType="solid">
        <fgColor theme="0"/>
        <bgColor indexed="64"/>
      </patternFill>
    </fill>
    <fill>
      <patternFill patternType="solid">
        <fgColor indexed="18"/>
        <bgColor indexed="64"/>
      </patternFill>
    </fill>
    <fill>
      <patternFill patternType="solid">
        <fgColor rgb="FF0071BD"/>
        <bgColor indexed="64"/>
      </patternFill>
    </fill>
    <fill>
      <patternFill patternType="solid">
        <fgColor rgb="FFE0D8D8"/>
        <bgColor indexed="64"/>
      </patternFill>
    </fill>
    <fill>
      <patternFill patternType="solid">
        <fgColor rgb="FFC7B4A0"/>
        <bgColor indexed="64"/>
      </patternFill>
    </fill>
    <fill>
      <patternFill patternType="solid">
        <fgColor rgb="FFA5D9B6"/>
        <bgColor indexed="64"/>
      </patternFill>
    </fill>
  </fills>
  <borders count="1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style="thin"/>
      <right style="thin"/>
      <top style="thin"/>
      <bottom/>
    </border>
    <border>
      <left style="thin"/>
      <right/>
      <top style="thin"/>
      <bottom/>
    </border>
    <border>
      <left style="thin"/>
      <right style="thin"/>
      <top/>
      <bottom/>
    </border>
    <border>
      <left style="thin"/>
      <right style="thin"/>
      <top/>
      <bottom style="thin"/>
    </border>
    <border>
      <left style="thin"/>
      <right/>
      <top/>
      <bottom style="thin"/>
    </border>
    <border>
      <left style="thin"/>
      <right/>
      <top style="thin"/>
      <bottom style="thin"/>
    </border>
    <border>
      <left/>
      <right style="thin"/>
      <top style="thin"/>
      <bottom style="thin"/>
    </border>
    <border>
      <left/>
      <right style="thin"/>
      <top style="thin"/>
      <bottom/>
    </border>
    <border>
      <left/>
      <right style="thin"/>
      <top/>
      <bottom style="thin"/>
    </border>
    <border>
      <left/>
      <right/>
      <top style="thin"/>
      <bottom style="thin"/>
    </border>
    <border>
      <left/>
      <right/>
      <top/>
      <bottom style="thin"/>
    </border>
    <border>
      <left/>
      <right/>
      <top style="thin"/>
      <bottom/>
    </border>
    <border>
      <left/>
      <right style="thin"/>
      <top/>
      <bottom/>
    </border>
    <border>
      <left style="thin"/>
      <right style="thin"/>
      <top style="thin"/>
      <bottom style="thin"/>
    </border>
    <border>
      <left style="thin">
        <color theme="1" tint="0.49998000264167786"/>
      </left>
      <right/>
      <top/>
      <bottom/>
    </border>
    <border>
      <left/>
      <right style="thin">
        <color theme="1" tint="0.49998000264167786"/>
      </right>
      <top/>
      <bottom/>
    </border>
    <border>
      <left style="thin">
        <color theme="1" tint="0.49998000264167786"/>
      </left>
      <right/>
      <top/>
      <bottom style="medium"/>
    </border>
    <border>
      <left/>
      <right/>
      <top/>
      <bottom style="medium"/>
    </border>
    <border>
      <left style="thin">
        <color indexed="18"/>
      </left>
      <right style="thin">
        <color indexed="18"/>
      </right>
      <top style="thin">
        <color indexed="18"/>
      </top>
      <bottom/>
    </border>
    <border>
      <left style="thin">
        <color indexed="18"/>
      </left>
      <right style="thin">
        <color indexed="18"/>
      </right>
      <top style="thin">
        <color indexed="18"/>
      </top>
      <bottom style="thin">
        <color indexed="18"/>
      </bottom>
    </border>
    <border>
      <left style="medium"/>
      <right/>
      <top/>
      <bottom style="thin">
        <color indexed="55"/>
      </bottom>
    </border>
    <border>
      <left style="thin">
        <color indexed="55"/>
      </left>
      <right/>
      <top/>
      <bottom style="thin">
        <color indexed="55"/>
      </bottom>
    </border>
    <border>
      <left style="thin">
        <color theme="1" tint="0.49998000264167786"/>
      </left>
      <right style="thin">
        <color theme="1" tint="0.49998000264167786"/>
      </right>
      <top style="thin">
        <color theme="1" tint="0.49998000264167786"/>
      </top>
      <bottom style="thin">
        <color theme="1" tint="0.49998000264167786"/>
      </bottom>
    </border>
    <border>
      <left style="medium"/>
      <right/>
      <top style="thin">
        <color indexed="55"/>
      </top>
      <bottom style="thin">
        <color indexed="55"/>
      </bottom>
    </border>
    <border>
      <left style="thin">
        <color indexed="55"/>
      </left>
      <right/>
      <top style="thin">
        <color indexed="55"/>
      </top>
      <bottom style="thin">
        <color indexed="55"/>
      </bottom>
    </border>
    <border>
      <left style="medium"/>
      <right/>
      <top style="thin">
        <color theme="1" tint="0.49998000264167786"/>
      </top>
      <bottom style="thin">
        <color theme="1" tint="0.49998000264167786"/>
      </bottom>
    </border>
    <border>
      <left style="medium"/>
      <right/>
      <top/>
      <bottom style="medium"/>
    </border>
    <border>
      <left style="thin">
        <color indexed="55"/>
      </left>
      <right/>
      <top/>
      <bottom style="medium"/>
    </border>
    <border>
      <left style="thin">
        <color theme="1" tint="0.49998000264167786"/>
      </left>
      <right style="medium"/>
      <top style="thin">
        <color theme="1" tint="0.49998000264167786"/>
      </top>
      <bottom style="thin">
        <color theme="1" tint="0.49998000264167786"/>
      </bottom>
    </border>
    <border>
      <left style="thin">
        <color theme="1" tint="0.49998000264167786"/>
      </left>
      <right style="thin">
        <color theme="1" tint="0.49998000264167786"/>
      </right>
      <top style="thin"/>
      <bottom style="thin"/>
    </border>
    <border>
      <left style="thin">
        <color theme="1" tint="0.49998000264167786"/>
      </left>
      <right style="thin">
        <color theme="1" tint="0.49998000264167786"/>
      </right>
      <top/>
      <bottom/>
    </border>
    <border>
      <left style="thin">
        <color theme="1" tint="0.49998000264167786"/>
      </left>
      <right style="thin">
        <color theme="1" tint="0.49998000264167786"/>
      </right>
      <top style="thin"/>
      <bottom/>
    </border>
    <border>
      <left style="medium"/>
      <right/>
      <top/>
      <bottom/>
    </border>
    <border>
      <left style="thin">
        <color indexed="55"/>
      </left>
      <right/>
      <top/>
      <bottom/>
    </border>
    <border>
      <left style="thin">
        <color theme="1" tint="0.49998000264167786"/>
      </left>
      <right style="thin">
        <color theme="1" tint="0.49998000264167786"/>
      </right>
      <top style="thin">
        <color theme="1" tint="0.49998000264167786"/>
      </top>
      <bottom/>
    </border>
    <border>
      <left style="thin">
        <color indexed="55"/>
      </left>
      <right/>
      <top style="thin">
        <color indexed="55"/>
      </top>
      <bottom/>
    </border>
    <border>
      <left style="thin">
        <color theme="1" tint="0.49998000264167786"/>
      </left>
      <right style="thin">
        <color theme="1" tint="0.49998000264167786"/>
      </right>
      <top/>
      <bottom style="medium"/>
    </border>
    <border>
      <left/>
      <right/>
      <top style="thin">
        <color theme="1" tint="0.49998000264167786"/>
      </top>
      <bottom style="thin">
        <color theme="1" tint="0.49998000264167786"/>
      </bottom>
    </border>
    <border>
      <left style="thin">
        <color indexed="55"/>
      </left>
      <right/>
      <top style="thin">
        <color theme="1" tint="0.49998000264167786"/>
      </top>
      <bottom style="thin">
        <color theme="1" tint="0.49998000264167786"/>
      </bottom>
    </border>
    <border>
      <left/>
      <right style="thin">
        <color theme="1" tint="0.49998000264167786"/>
      </right>
      <top style="thin"/>
      <bottom style="thin"/>
    </border>
    <border>
      <left style="thin">
        <color theme="1" tint="0.49998000264167786"/>
      </left>
      <right style="medium"/>
      <top/>
      <bottom style="medium"/>
    </border>
    <border>
      <left/>
      <right style="thin">
        <color theme="1" tint="0.49998000264167786"/>
      </right>
      <top style="thin">
        <color theme="1" tint="0.49998000264167786"/>
      </top>
      <bottom style="thin">
        <color theme="1" tint="0.49998000264167786"/>
      </bottom>
    </border>
    <border>
      <left/>
      <right/>
      <top style="thin">
        <color theme="1" tint="0.49998000264167786"/>
      </top>
      <bottom/>
    </border>
    <border>
      <left style="thin">
        <color theme="1" tint="0.49998000264167786"/>
      </left>
      <right style="medium"/>
      <top style="thin">
        <color theme="1" tint="0.49998000264167786"/>
      </top>
      <bottom/>
    </border>
    <border>
      <left style="thin">
        <color theme="1" tint="0.49998000264167786"/>
      </left>
      <right style="thin">
        <color theme="1" tint="0.49998000264167786"/>
      </right>
      <top style="medium"/>
      <bottom/>
    </border>
    <border>
      <left style="thin">
        <color theme="1" tint="0.49998000264167786"/>
      </left>
      <right style="thin">
        <color theme="1" tint="0.49998000264167786"/>
      </right>
      <top style="medium"/>
      <bottom style="thin"/>
    </border>
    <border>
      <left/>
      <right/>
      <top style="medium"/>
      <bottom style="thin"/>
    </border>
    <border>
      <left style="medium"/>
      <right/>
      <top style="medium"/>
      <bottom style="thin">
        <color indexed="55"/>
      </bottom>
    </border>
    <border>
      <left style="thin">
        <color indexed="55"/>
      </left>
      <right/>
      <top style="medium"/>
      <bottom style="thin">
        <color indexed="55"/>
      </bottom>
    </border>
    <border>
      <left style="thin">
        <color theme="1" tint="0.49998000264167786"/>
      </left>
      <right style="thin">
        <color theme="1" tint="0.49998000264167786"/>
      </right>
      <top style="medium"/>
      <bottom style="thin">
        <color theme="1" tint="0.49998000264167786"/>
      </bottom>
    </border>
    <border>
      <left style="thin">
        <color theme="1" tint="0.49998000264167786"/>
      </left>
      <right style="medium"/>
      <top style="medium"/>
      <bottom style="thin">
        <color theme="1" tint="0.49998000264167786"/>
      </bottom>
    </border>
    <border>
      <left/>
      <right/>
      <top style="medium"/>
      <bottom style="thin">
        <color theme="1" tint="0.49998000264167786"/>
      </bottom>
    </border>
    <border>
      <left style="thin">
        <color theme="1" tint="0.49998000264167786"/>
      </left>
      <right/>
      <top style="medium"/>
      <bottom/>
    </border>
    <border>
      <left/>
      <right/>
      <top style="medium"/>
      <bottom/>
    </border>
    <border>
      <left/>
      <right style="thin">
        <color theme="1" tint="0.49998000264167786"/>
      </right>
      <top style="medium"/>
      <bottom/>
    </border>
    <border>
      <left/>
      <right style="thin">
        <color theme="1" tint="0.49998000264167786"/>
      </right>
      <top style="medium"/>
      <bottom style="thin"/>
    </border>
    <border>
      <left/>
      <right style="thin">
        <color theme="1" tint="0.49998000264167786"/>
      </right>
      <top style="thin"/>
      <bottom style="medium"/>
    </border>
    <border>
      <left/>
      <right/>
      <top style="thin"/>
      <bottom style="medium"/>
    </border>
    <border>
      <left style="medium"/>
      <right/>
      <top style="thin">
        <color indexed="55"/>
      </top>
      <bottom style="medium"/>
    </border>
    <border>
      <left style="thin">
        <color indexed="55"/>
      </left>
      <right/>
      <top style="thin">
        <color indexed="55"/>
      </top>
      <bottom style="medium"/>
    </border>
    <border>
      <left style="thin">
        <color theme="1" tint="0.49998000264167786"/>
      </left>
      <right style="thin">
        <color theme="1" tint="0.49998000264167786"/>
      </right>
      <top style="thin">
        <color theme="1" tint="0.49998000264167786"/>
      </top>
      <bottom style="medium"/>
    </border>
    <border>
      <left style="thin">
        <color theme="1" tint="0.49998000264167786"/>
      </left>
      <right style="medium"/>
      <top style="thin">
        <color theme="1" tint="0.49998000264167786"/>
      </top>
      <bottom style="medium"/>
    </border>
    <border>
      <left/>
      <right style="thin">
        <color theme="1" tint="0.49998000264167786"/>
      </right>
      <top style="thin">
        <color theme="1" tint="0.49998000264167786"/>
      </top>
      <bottom style="medium"/>
    </border>
    <border>
      <left/>
      <right style="thin">
        <color theme="1" tint="0.49998000264167786"/>
      </right>
      <top/>
      <bottom style="medium"/>
    </border>
    <border>
      <left style="thin">
        <color theme="1" tint="0.49998000264167786"/>
      </left>
      <right style="thin">
        <color theme="1" tint="0.49998000264167786"/>
      </right>
      <top style="thin"/>
      <bottom style="medium"/>
    </border>
    <border>
      <left/>
      <right/>
      <top style="thin">
        <color theme="1" tint="0.49998000264167786"/>
      </top>
      <bottom style="medium"/>
    </border>
    <border>
      <left style="medium">
        <color theme="1"/>
      </left>
      <right/>
      <top/>
      <bottom/>
    </border>
    <border>
      <left/>
      <right style="medium"/>
      <top/>
      <bottom/>
    </border>
    <border>
      <left/>
      <right style="thin">
        <color indexed="55"/>
      </right>
      <top/>
      <bottom/>
    </border>
    <border>
      <left/>
      <right style="thin">
        <color theme="1" tint="0.49998000264167786"/>
      </right>
      <top style="medium"/>
      <bottom style="thin">
        <color theme="1" tint="0.49998000264167786"/>
      </bottom>
    </border>
    <border>
      <left style="thin">
        <color indexed="55"/>
      </left>
      <right style="thin">
        <color theme="1" tint="0.49998000264167786"/>
      </right>
      <top/>
      <bottom/>
    </border>
    <border>
      <left style="thin">
        <color theme="1" tint="0.49998000264167786"/>
      </left>
      <right style="thin">
        <color theme="1" tint="0.49998000264167786"/>
      </right>
      <top/>
      <bottom style="thin">
        <color theme="1" tint="0.49998000264167786"/>
      </bottom>
    </border>
    <border>
      <left style="thin">
        <color theme="1" tint="0.49998000264167786"/>
      </left>
      <right style="medium"/>
      <top/>
      <bottom style="thin">
        <color theme="1" tint="0.49998000264167786"/>
      </bottom>
    </border>
    <border>
      <left style="medium"/>
      <right style="thin">
        <color theme="1" tint="0.49998000264167786"/>
      </right>
      <top style="medium"/>
      <bottom style="thin">
        <color theme="1" tint="0.49998000264167786"/>
      </bottom>
    </border>
    <border>
      <left style="medium"/>
      <right style="thin">
        <color theme="1" tint="0.49998000264167786"/>
      </right>
      <top style="thin">
        <color theme="1" tint="0.49998000264167786"/>
      </top>
      <bottom style="thin">
        <color theme="1" tint="0.49998000264167786"/>
      </bottom>
    </border>
    <border>
      <left style="medium"/>
      <right style="thin">
        <color theme="1" tint="0.49998000264167786"/>
      </right>
      <top style="thin">
        <color theme="1" tint="0.49998000264167786"/>
      </top>
      <bottom style="medium"/>
    </border>
    <border>
      <left style="thin">
        <color theme="1" tint="0.49998000264167786"/>
      </left>
      <right/>
      <top style="medium"/>
      <bottom style="thin">
        <color theme="1" tint="0.49998000264167786"/>
      </bottom>
    </border>
    <border>
      <left style="thin">
        <color theme="1" tint="0.49998000264167786"/>
      </left>
      <right/>
      <top style="thin">
        <color theme="1" tint="0.49998000264167786"/>
      </top>
      <bottom style="thin">
        <color theme="1" tint="0.49998000264167786"/>
      </bottom>
    </border>
    <border>
      <left style="thin">
        <color theme="1" tint="0.49998000264167786"/>
      </left>
      <right/>
      <top style="thin">
        <color theme="1" tint="0.49998000264167786"/>
      </top>
      <bottom style="medium"/>
    </border>
    <border>
      <left style="medium"/>
      <right style="thin">
        <color theme="1" tint="0.49998000264167786"/>
      </right>
      <top/>
      <bottom/>
    </border>
    <border>
      <left style="medium"/>
      <right style="thin">
        <color theme="1" tint="0.49998000264167786"/>
      </right>
      <top/>
      <bottom style="medium"/>
    </border>
    <border>
      <left style="thin"/>
      <right style="thin"/>
      <top style="medium"/>
      <bottom style="medium"/>
    </border>
    <border>
      <left style="thin"/>
      <right style="medium"/>
      <top style="medium"/>
      <bottom style="medium"/>
    </border>
    <border>
      <left/>
      <right style="thin"/>
      <top style="medium"/>
      <bottom style="medium"/>
    </border>
    <border>
      <left style="thin"/>
      <right/>
      <top style="medium"/>
      <bottom style="medium"/>
    </border>
    <border>
      <left style="medium"/>
      <right/>
      <top style="medium"/>
      <bottom style="medium"/>
    </border>
    <border>
      <left style="medium"/>
      <right style="thin"/>
      <top style="medium"/>
      <bottom style="medium"/>
    </border>
    <border>
      <left style="medium"/>
      <right style="medium">
        <color theme="1"/>
      </right>
      <top style="medium"/>
      <bottom/>
    </border>
    <border>
      <left style="thin">
        <color theme="1"/>
      </left>
      <right style="thin">
        <color theme="1"/>
      </right>
      <top style="medium"/>
      <bottom/>
    </border>
    <border>
      <left style="thin">
        <color theme="1"/>
      </left>
      <right/>
      <top style="medium"/>
      <bottom/>
    </border>
    <border>
      <left style="thin"/>
      <right style="thin"/>
      <top style="medium"/>
      <bottom/>
    </border>
    <border>
      <left style="thin"/>
      <right/>
      <top style="medium"/>
      <bottom/>
    </border>
    <border>
      <left style="medium">
        <color theme="1"/>
      </left>
      <right style="thin">
        <color theme="1"/>
      </right>
      <top style="medium"/>
      <bottom/>
    </border>
    <border>
      <left style="medium">
        <color theme="1"/>
      </left>
      <right/>
      <top style="medium"/>
      <bottom/>
    </border>
    <border>
      <left style="medium">
        <color theme="1"/>
      </left>
      <right style="medium">
        <color theme="1"/>
      </right>
      <top style="medium"/>
      <bottom/>
    </border>
    <border>
      <left style="thin">
        <color indexed="55"/>
      </left>
      <right style="medium"/>
      <top style="thin">
        <color indexed="55"/>
      </top>
      <bottom/>
    </border>
    <border>
      <left style="thin">
        <color indexed="55"/>
      </left>
      <right style="medium"/>
      <top style="thin">
        <color theme="1" tint="0.49998000264167786"/>
      </top>
      <bottom style="thin">
        <color theme="1" tint="0.49998000264167786"/>
      </bottom>
    </border>
    <border>
      <left style="thin">
        <color indexed="55"/>
      </left>
      <right style="medium"/>
      <top/>
      <bottom style="medium"/>
    </border>
    <border>
      <left style="medium"/>
      <right style="thin">
        <color theme="1" tint="0.49998000264167786"/>
      </right>
      <top style="medium"/>
      <bottom/>
    </border>
    <border>
      <left style="medium"/>
      <right/>
      <top style="medium"/>
      <bottom/>
    </border>
    <border>
      <left style="thin">
        <color theme="1" tint="0.49998000264167786"/>
      </left>
      <right/>
      <top style="medium"/>
      <bottom style="thin"/>
    </border>
    <border>
      <left/>
      <right style="medium"/>
      <top style="medium"/>
      <bottom/>
    </border>
    <border>
      <left/>
      <right/>
      <top style="medium"/>
      <bottom style="medium"/>
    </border>
    <border>
      <left/>
      <right style="medium"/>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4"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0" fillId="0" borderId="0">
      <alignment/>
      <protection/>
    </xf>
    <xf numFmtId="0" fontId="0" fillId="32" borderId="7" applyNumberFormat="0" applyFont="0" applyAlignment="0" applyProtection="0"/>
    <xf numFmtId="0" fontId="63" fillId="27"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343">
    <xf numFmtId="0" fontId="0" fillId="0" borderId="0" xfId="0" applyAlignment="1">
      <alignment/>
    </xf>
    <xf numFmtId="0" fontId="2" fillId="0" borderId="0" xfId="0" applyFont="1" applyAlignment="1">
      <alignment/>
    </xf>
    <xf numFmtId="2" fontId="0" fillId="0" borderId="0" xfId="0" applyNumberFormat="1" applyAlignment="1">
      <alignment/>
    </xf>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4" xfId="0" applyBorder="1" applyAlignment="1">
      <alignment/>
    </xf>
    <xf numFmtId="1" fontId="0" fillId="0" borderId="0" xfId="0" applyNumberFormat="1" applyAlignment="1">
      <alignment/>
    </xf>
    <xf numFmtId="164" fontId="0" fillId="0" borderId="0" xfId="0" applyNumberFormat="1" applyAlignment="1">
      <alignment/>
    </xf>
    <xf numFmtId="0" fontId="0" fillId="0" borderId="0" xfId="0" applyAlignment="1">
      <alignment horizontal="center" vertical="top" wrapText="1"/>
    </xf>
    <xf numFmtId="0" fontId="0" fillId="0" borderId="0" xfId="0" applyAlignment="1">
      <alignment vertical="top" wrapText="1"/>
    </xf>
    <xf numFmtId="0" fontId="0" fillId="0" borderId="0" xfId="0" applyAlignment="1">
      <alignment vertical="top"/>
    </xf>
    <xf numFmtId="0" fontId="0" fillId="33" borderId="12" xfId="0" applyFill="1" applyBorder="1" applyAlignment="1">
      <alignment horizontal="right" vertical="top" wrapText="1"/>
    </xf>
    <xf numFmtId="0" fontId="0" fillId="33" borderId="15" xfId="0" applyFill="1" applyBorder="1" applyAlignment="1">
      <alignment horizontal="right"/>
    </xf>
    <xf numFmtId="0" fontId="0" fillId="33" borderId="16" xfId="0" applyFill="1" applyBorder="1" applyAlignment="1">
      <alignment horizontal="right"/>
    </xf>
    <xf numFmtId="0" fontId="0" fillId="33" borderId="17" xfId="0" applyFill="1" applyBorder="1" applyAlignment="1">
      <alignment/>
    </xf>
    <xf numFmtId="0" fontId="0" fillId="33" borderId="18" xfId="0" applyFill="1" applyBorder="1" applyAlignment="1">
      <alignment horizontal="center"/>
    </xf>
    <xf numFmtId="0" fontId="0" fillId="33" borderId="19" xfId="0" applyFill="1" applyBorder="1" applyAlignment="1">
      <alignment horizontal="center"/>
    </xf>
    <xf numFmtId="0" fontId="0" fillId="34" borderId="10" xfId="0" applyFill="1" applyBorder="1" applyAlignment="1">
      <alignment/>
    </xf>
    <xf numFmtId="0" fontId="2" fillId="35" borderId="16" xfId="0" applyFont="1" applyFill="1" applyBorder="1" applyAlignment="1">
      <alignment/>
    </xf>
    <xf numFmtId="0" fontId="2" fillId="35" borderId="17" xfId="0" applyFont="1" applyFill="1" applyBorder="1" applyAlignment="1">
      <alignment/>
    </xf>
    <xf numFmtId="0" fontId="0" fillId="35" borderId="20" xfId="0" applyFill="1" applyBorder="1" applyAlignment="1">
      <alignment horizontal="center" vertical="top" wrapText="1"/>
    </xf>
    <xf numFmtId="0" fontId="0" fillId="35" borderId="17" xfId="0" applyFill="1" applyBorder="1" applyAlignment="1">
      <alignment horizontal="center" vertical="top" wrapText="1"/>
    </xf>
    <xf numFmtId="0" fontId="0" fillId="35" borderId="16" xfId="0" applyFill="1" applyBorder="1" applyAlignment="1">
      <alignment horizontal="center" vertical="top" wrapText="1"/>
    </xf>
    <xf numFmtId="2" fontId="0" fillId="36" borderId="0" xfId="0" applyNumberFormat="1" applyFill="1" applyBorder="1" applyAlignment="1">
      <alignment/>
    </xf>
    <xf numFmtId="2" fontId="0" fillId="36" borderId="21" xfId="0" applyNumberFormat="1" applyFill="1" applyBorder="1" applyAlignment="1">
      <alignment/>
    </xf>
    <xf numFmtId="2" fontId="0" fillId="37" borderId="12" xfId="0" applyNumberFormat="1" applyFill="1" applyBorder="1" applyAlignment="1">
      <alignment/>
    </xf>
    <xf numFmtId="2" fontId="0" fillId="37" borderId="22" xfId="0" applyNumberFormat="1" applyFill="1" applyBorder="1" applyAlignment="1">
      <alignment/>
    </xf>
    <xf numFmtId="2" fontId="0" fillId="37" borderId="18" xfId="0" applyNumberFormat="1" applyFill="1" applyBorder="1" applyAlignment="1">
      <alignment/>
    </xf>
    <xf numFmtId="2" fontId="0" fillId="37" borderId="10" xfId="0" applyNumberFormat="1" applyFill="1" applyBorder="1" applyAlignment="1">
      <alignment/>
    </xf>
    <xf numFmtId="2" fontId="0" fillId="37" borderId="0" xfId="0" applyNumberFormat="1" applyFill="1" applyBorder="1" applyAlignment="1">
      <alignment/>
    </xf>
    <xf numFmtId="2" fontId="0" fillId="37" borderId="23" xfId="0" applyNumberFormat="1" applyFill="1" applyBorder="1" applyAlignment="1">
      <alignment/>
    </xf>
    <xf numFmtId="2" fontId="0" fillId="37" borderId="15" xfId="0" applyNumberFormat="1" applyFill="1" applyBorder="1" applyAlignment="1">
      <alignment/>
    </xf>
    <xf numFmtId="2" fontId="0" fillId="37" borderId="21" xfId="0" applyNumberFormat="1" applyFill="1" applyBorder="1" applyAlignment="1">
      <alignment/>
    </xf>
    <xf numFmtId="2" fontId="0" fillId="37" borderId="19" xfId="0" applyNumberFormat="1" applyFill="1" applyBorder="1" applyAlignment="1">
      <alignment/>
    </xf>
    <xf numFmtId="2" fontId="0" fillId="38" borderId="0" xfId="0" applyNumberFormat="1" applyFill="1" applyBorder="1" applyAlignment="1">
      <alignment/>
    </xf>
    <xf numFmtId="0" fontId="2" fillId="35" borderId="16" xfId="0" applyFont="1" applyFill="1" applyBorder="1" applyAlignment="1">
      <alignment horizontal="center" vertical="top" wrapText="1"/>
    </xf>
    <xf numFmtId="0" fontId="2" fillId="35" borderId="17" xfId="0" applyFont="1" applyFill="1" applyBorder="1" applyAlignment="1">
      <alignment horizontal="center" vertical="top" wrapText="1"/>
    </xf>
    <xf numFmtId="0" fontId="0" fillId="0" borderId="24" xfId="0" applyBorder="1" applyAlignment="1">
      <alignment horizontal="center"/>
    </xf>
    <xf numFmtId="2" fontId="0" fillId="36" borderId="22" xfId="0" applyNumberFormat="1" applyFill="1" applyBorder="1" applyAlignment="1">
      <alignment/>
    </xf>
    <xf numFmtId="0" fontId="0" fillId="0" borderId="0" xfId="0" applyFill="1" applyBorder="1" applyAlignment="1">
      <alignment/>
    </xf>
    <xf numFmtId="2" fontId="0" fillId="0" borderId="0" xfId="0" applyNumberFormat="1" applyFill="1" applyBorder="1" applyAlignment="1">
      <alignment/>
    </xf>
    <xf numFmtId="0" fontId="0" fillId="0" borderId="0" xfId="0" applyFill="1" applyBorder="1" applyAlignment="1">
      <alignment horizontal="center" vertical="top" wrapText="1"/>
    </xf>
    <xf numFmtId="1" fontId="0" fillId="38" borderId="0" xfId="0" applyNumberFormat="1" applyFill="1" applyBorder="1" applyAlignment="1">
      <alignment/>
    </xf>
    <xf numFmtId="0" fontId="0" fillId="35" borderId="24" xfId="0" applyFill="1" applyBorder="1" applyAlignment="1">
      <alignment horizontal="center" vertical="top" wrapText="1"/>
    </xf>
    <xf numFmtId="0" fontId="0" fillId="34" borderId="12" xfId="0" applyFill="1" applyBorder="1" applyAlignment="1">
      <alignment/>
    </xf>
    <xf numFmtId="0" fontId="0" fillId="34" borderId="18" xfId="0" applyFill="1" applyBorder="1" applyAlignment="1">
      <alignment/>
    </xf>
    <xf numFmtId="0" fontId="0" fillId="36" borderId="13" xfId="0" applyFill="1" applyBorder="1" applyAlignment="1">
      <alignment/>
    </xf>
    <xf numFmtId="2" fontId="0" fillId="36" borderId="23" xfId="0" applyNumberFormat="1" applyFill="1" applyBorder="1" applyAlignment="1">
      <alignment/>
    </xf>
    <xf numFmtId="2" fontId="0" fillId="36" borderId="19" xfId="0" applyNumberFormat="1" applyFill="1" applyBorder="1" applyAlignment="1">
      <alignment/>
    </xf>
    <xf numFmtId="2" fontId="0" fillId="36" borderId="10" xfId="0" applyNumberFormat="1" applyFill="1" applyBorder="1" applyAlignment="1">
      <alignment/>
    </xf>
    <xf numFmtId="2" fontId="0" fillId="36" borderId="15" xfId="0" applyNumberFormat="1" applyFill="1" applyBorder="1" applyAlignment="1">
      <alignment/>
    </xf>
    <xf numFmtId="1" fontId="0" fillId="0" borderId="0" xfId="0" applyNumberFormat="1" applyFill="1" applyBorder="1" applyAlignment="1">
      <alignment/>
    </xf>
    <xf numFmtId="0" fontId="0" fillId="0" borderId="0" xfId="0" applyFont="1" applyAlignment="1">
      <alignment/>
    </xf>
    <xf numFmtId="0" fontId="0" fillId="34" borderId="23" xfId="0" applyFont="1" applyFill="1" applyBorder="1" applyAlignment="1">
      <alignment/>
    </xf>
    <xf numFmtId="0" fontId="0" fillId="35" borderId="20" xfId="0" applyFont="1" applyFill="1" applyBorder="1" applyAlignment="1">
      <alignment horizontal="center" vertical="top" wrapText="1"/>
    </xf>
    <xf numFmtId="0" fontId="0" fillId="39" borderId="0" xfId="0" applyFont="1" applyFill="1" applyBorder="1" applyAlignment="1">
      <alignment/>
    </xf>
    <xf numFmtId="0" fontId="0" fillId="39" borderId="0" xfId="0" applyFont="1" applyFill="1" applyBorder="1" applyAlignment="1">
      <alignment textRotation="90"/>
    </xf>
    <xf numFmtId="0" fontId="0" fillId="39" borderId="0" xfId="0" applyFont="1" applyFill="1" applyBorder="1" applyAlignment="1">
      <alignment/>
    </xf>
    <xf numFmtId="0" fontId="0" fillId="39" borderId="0" xfId="0" applyFont="1" applyFill="1" applyAlignment="1">
      <alignment/>
    </xf>
    <xf numFmtId="0" fontId="0" fillId="39" borderId="0" xfId="0" applyFont="1" applyFill="1" applyBorder="1" applyAlignment="1">
      <alignment/>
    </xf>
    <xf numFmtId="0" fontId="6" fillId="39" borderId="0" xfId="0" applyFont="1" applyFill="1" applyBorder="1" applyAlignment="1">
      <alignment horizontal="center" vertical="center" textRotation="90" wrapText="1"/>
    </xf>
    <xf numFmtId="0" fontId="0" fillId="40" borderId="0" xfId="0" applyFont="1" applyFill="1" applyBorder="1" applyAlignment="1">
      <alignment textRotation="90"/>
    </xf>
    <xf numFmtId="0" fontId="0" fillId="40" borderId="0" xfId="0" applyFont="1" applyFill="1" applyBorder="1" applyAlignment="1">
      <alignment/>
    </xf>
    <xf numFmtId="0" fontId="0" fillId="40" borderId="0" xfId="0" applyFont="1" applyFill="1" applyAlignment="1">
      <alignment/>
    </xf>
    <xf numFmtId="164" fontId="6" fillId="40" borderId="0" xfId="0" applyNumberFormat="1" applyFont="1" applyFill="1" applyBorder="1" applyAlignment="1">
      <alignment horizontal="center" vertical="top" textRotation="90"/>
    </xf>
    <xf numFmtId="0" fontId="0" fillId="40" borderId="0" xfId="0" applyFill="1" applyBorder="1" applyAlignment="1">
      <alignment vertical="center" textRotation="90"/>
    </xf>
    <xf numFmtId="0" fontId="0" fillId="0" borderId="0" xfId="0" applyFont="1" applyAlignment="1">
      <alignment/>
    </xf>
    <xf numFmtId="0" fontId="0" fillId="0" borderId="0" xfId="0" applyFont="1" applyFill="1" applyBorder="1" applyAlignment="1">
      <alignment/>
    </xf>
    <xf numFmtId="0" fontId="0" fillId="0" borderId="0" xfId="0" applyAlignment="1">
      <alignment horizontal="center" vertical="center" wrapText="1"/>
    </xf>
    <xf numFmtId="0" fontId="0" fillId="0" borderId="0" xfId="0" applyFont="1" applyAlignment="1">
      <alignment horizontal="center" vertical="center" wrapText="1"/>
    </xf>
    <xf numFmtId="1" fontId="0" fillId="34" borderId="23" xfId="0" applyNumberFormat="1" applyFont="1" applyFill="1" applyBorder="1" applyAlignment="1">
      <alignment/>
    </xf>
    <xf numFmtId="0" fontId="0" fillId="35" borderId="20" xfId="0" applyFont="1" applyFill="1" applyBorder="1" applyAlignment="1">
      <alignment horizontal="center" vertical="top" wrapText="1"/>
    </xf>
    <xf numFmtId="0" fontId="0" fillId="0" borderId="11" xfId="0" applyFont="1" applyBorder="1" applyAlignment="1">
      <alignment horizontal="left"/>
    </xf>
    <xf numFmtId="0" fontId="0" fillId="0" borderId="0" xfId="0" applyFill="1" applyAlignment="1">
      <alignment/>
    </xf>
    <xf numFmtId="11" fontId="0" fillId="0" borderId="0" xfId="0" applyNumberFormat="1" applyAlignment="1" quotePrefix="1">
      <alignment/>
    </xf>
    <xf numFmtId="0" fontId="0" fillId="0" borderId="24" xfId="0" applyBorder="1" applyAlignment="1">
      <alignment/>
    </xf>
    <xf numFmtId="167" fontId="0" fillId="38" borderId="0" xfId="0" applyNumberFormat="1" applyFill="1" applyBorder="1" applyAlignment="1">
      <alignment/>
    </xf>
    <xf numFmtId="166" fontId="0" fillId="38" borderId="0" xfId="0" applyNumberFormat="1" applyFill="1" applyBorder="1" applyAlignment="1">
      <alignment/>
    </xf>
    <xf numFmtId="0" fontId="0" fillId="0" borderId="0" xfId="0" applyFont="1" applyBorder="1" applyAlignment="1">
      <alignment horizontal="center" vertical="center"/>
    </xf>
    <xf numFmtId="0" fontId="0" fillId="0" borderId="0" xfId="0" applyBorder="1" applyAlignment="1">
      <alignment horizontal="center" vertical="center"/>
    </xf>
    <xf numFmtId="0" fontId="7" fillId="40" borderId="0" xfId="0" applyFont="1" applyFill="1" applyBorder="1" applyAlignment="1">
      <alignment/>
    </xf>
    <xf numFmtId="1" fontId="7" fillId="0" borderId="20" xfId="0" applyNumberFormat="1" applyFont="1" applyBorder="1" applyAlignment="1">
      <alignment horizontal="left" vertical="center"/>
    </xf>
    <xf numFmtId="0" fontId="7" fillId="40" borderId="25" xfId="0" applyFont="1" applyFill="1" applyBorder="1" applyAlignment="1">
      <alignment textRotation="90"/>
    </xf>
    <xf numFmtId="0" fontId="7" fillId="40" borderId="0" xfId="0" applyFont="1" applyFill="1" applyBorder="1" applyAlignment="1">
      <alignment textRotation="90"/>
    </xf>
    <xf numFmtId="0" fontId="7" fillId="40" borderId="26" xfId="0" applyFont="1" applyFill="1" applyBorder="1" applyAlignment="1">
      <alignment/>
    </xf>
    <xf numFmtId="0" fontId="7" fillId="40" borderId="27" xfId="0" applyFont="1" applyFill="1" applyBorder="1" applyAlignment="1">
      <alignment textRotation="90"/>
    </xf>
    <xf numFmtId="0" fontId="7" fillId="40" borderId="28" xfId="0" applyFont="1" applyFill="1" applyBorder="1" applyAlignment="1">
      <alignment textRotation="90"/>
    </xf>
    <xf numFmtId="0" fontId="7" fillId="40" borderId="28" xfId="0" applyFont="1" applyFill="1" applyBorder="1" applyAlignment="1">
      <alignment/>
    </xf>
    <xf numFmtId="164" fontId="6" fillId="40" borderId="0" xfId="0" applyNumberFormat="1" applyFont="1" applyFill="1" applyBorder="1" applyAlignment="1">
      <alignment horizontal="center" textRotation="90"/>
    </xf>
    <xf numFmtId="0" fontId="0" fillId="0" borderId="0" xfId="0" applyFill="1" applyBorder="1" applyAlignment="1" quotePrefix="1">
      <alignment/>
    </xf>
    <xf numFmtId="0" fontId="0" fillId="0" borderId="24" xfId="0" applyBorder="1" applyAlignment="1" quotePrefix="1">
      <alignment/>
    </xf>
    <xf numFmtId="9" fontId="0" fillId="0" borderId="0" xfId="59" applyFont="1" applyFill="1" applyBorder="1" applyAlignment="1">
      <alignment/>
    </xf>
    <xf numFmtId="165" fontId="0" fillId="0" borderId="0" xfId="0" applyNumberFormat="1" applyFill="1" applyBorder="1" applyAlignment="1">
      <alignment/>
    </xf>
    <xf numFmtId="2" fontId="0" fillId="0" borderId="0" xfId="59" applyNumberFormat="1" applyFont="1" applyAlignment="1">
      <alignment/>
    </xf>
    <xf numFmtId="2" fontId="0" fillId="0" borderId="24" xfId="0" applyNumberFormat="1" applyBorder="1" applyAlignment="1">
      <alignment/>
    </xf>
    <xf numFmtId="1" fontId="0" fillId="0" borderId="24" xfId="0" applyNumberFormat="1" applyBorder="1" applyAlignment="1">
      <alignment/>
    </xf>
    <xf numFmtId="10" fontId="0" fillId="0" borderId="24" xfId="59" applyNumberFormat="1" applyFont="1" applyBorder="1" applyAlignment="1">
      <alignment/>
    </xf>
    <xf numFmtId="10" fontId="0" fillId="0" borderId="24" xfId="0" applyNumberFormat="1" applyBorder="1" applyAlignment="1">
      <alignment/>
    </xf>
    <xf numFmtId="0" fontId="8" fillId="41" borderId="29" xfId="0" applyFont="1" applyFill="1" applyBorder="1" applyAlignment="1">
      <alignment horizontal="center" vertical="center" wrapText="1"/>
    </xf>
    <xf numFmtId="2" fontId="0" fillId="0" borderId="30" xfId="0" applyNumberFormat="1" applyFont="1" applyBorder="1" applyAlignment="1">
      <alignment horizontal="left" wrapText="1"/>
    </xf>
    <xf numFmtId="10" fontId="0" fillId="0" borderId="0" xfId="0" applyNumberFormat="1" applyFill="1" applyBorder="1" applyAlignment="1">
      <alignment/>
    </xf>
    <xf numFmtId="3" fontId="3" fillId="0" borderId="0" xfId="0" applyNumberFormat="1" applyFont="1" applyAlignment="1">
      <alignment/>
    </xf>
    <xf numFmtId="0" fontId="8" fillId="41" borderId="0" xfId="0" applyFont="1" applyFill="1" applyBorder="1" applyAlignment="1">
      <alignment horizontal="center" vertical="center" wrapText="1"/>
    </xf>
    <xf numFmtId="0" fontId="9" fillId="40" borderId="0" xfId="0" applyFont="1" applyFill="1" applyBorder="1" applyAlignment="1">
      <alignment textRotation="90"/>
    </xf>
    <xf numFmtId="0" fontId="67" fillId="0" borderId="0" xfId="0" applyFont="1" applyAlignment="1">
      <alignment vertical="center" wrapText="1" readingOrder="1"/>
    </xf>
    <xf numFmtId="0" fontId="0" fillId="40" borderId="0" xfId="0" applyFont="1" applyFill="1" applyAlignment="1">
      <alignment vertical="center"/>
    </xf>
    <xf numFmtId="0" fontId="0" fillId="39" borderId="0" xfId="0" applyFont="1" applyFill="1" applyBorder="1" applyAlignment="1">
      <alignment vertical="center"/>
    </xf>
    <xf numFmtId="0" fontId="10" fillId="40" borderId="0" xfId="0" applyFont="1" applyFill="1" applyBorder="1" applyAlignment="1">
      <alignment textRotation="90"/>
    </xf>
    <xf numFmtId="0" fontId="11" fillId="40" borderId="0" xfId="0" applyFont="1" applyFill="1" applyBorder="1" applyAlignment="1">
      <alignment vertical="center" wrapText="1"/>
    </xf>
    <xf numFmtId="0" fontId="11" fillId="40" borderId="0" xfId="0" applyFont="1" applyFill="1" applyBorder="1" applyAlignment="1">
      <alignment horizontal="left" vertical="center" wrapText="1"/>
    </xf>
    <xf numFmtId="0" fontId="10" fillId="40" borderId="0" xfId="0" applyFont="1" applyFill="1" applyAlignment="1">
      <alignment/>
    </xf>
    <xf numFmtId="0" fontId="10" fillId="40" borderId="0" xfId="0" applyFont="1" applyFill="1" applyAlignment="1">
      <alignment vertical="center"/>
    </xf>
    <xf numFmtId="0" fontId="10" fillId="39" borderId="0" xfId="0" applyFont="1" applyFill="1" applyBorder="1" applyAlignment="1">
      <alignment textRotation="90"/>
    </xf>
    <xf numFmtId="0" fontId="10" fillId="39" borderId="0" xfId="0" applyFont="1" applyFill="1" applyAlignment="1">
      <alignment/>
    </xf>
    <xf numFmtId="1" fontId="13" fillId="40" borderId="31" xfId="0" applyNumberFormat="1" applyFont="1" applyFill="1" applyBorder="1" applyAlignment="1">
      <alignment horizontal="right" vertical="center"/>
    </xf>
    <xf numFmtId="165" fontId="13" fillId="40" borderId="32" xfId="59" applyNumberFormat="1" applyFont="1" applyFill="1" applyBorder="1" applyAlignment="1">
      <alignment horizontal="right" vertical="center"/>
    </xf>
    <xf numFmtId="165" fontId="14" fillId="0" borderId="33" xfId="59" applyNumberFormat="1" applyFont="1" applyBorder="1" applyAlignment="1">
      <alignment horizontal="right" vertical="center"/>
    </xf>
    <xf numFmtId="1" fontId="13" fillId="40" borderId="34" xfId="0" applyNumberFormat="1" applyFont="1" applyFill="1" applyBorder="1" applyAlignment="1">
      <alignment horizontal="right" vertical="center"/>
    </xf>
    <xf numFmtId="1" fontId="13" fillId="40" borderId="35" xfId="0" applyNumberFormat="1" applyFont="1" applyFill="1" applyBorder="1" applyAlignment="1">
      <alignment horizontal="right" vertical="center"/>
    </xf>
    <xf numFmtId="1" fontId="14" fillId="0" borderId="33" xfId="0" applyNumberFormat="1" applyFont="1" applyBorder="1" applyAlignment="1">
      <alignment horizontal="right" vertical="center"/>
    </xf>
    <xf numFmtId="1" fontId="13" fillId="40" borderId="36" xfId="0" applyNumberFormat="1" applyFont="1" applyFill="1" applyBorder="1" applyAlignment="1">
      <alignment horizontal="right" vertical="center"/>
    </xf>
    <xf numFmtId="165" fontId="13" fillId="40" borderId="35" xfId="59" applyNumberFormat="1" applyFont="1" applyFill="1" applyBorder="1" applyAlignment="1">
      <alignment horizontal="right" vertical="center"/>
    </xf>
    <xf numFmtId="1" fontId="13" fillId="40" borderId="37" xfId="0" applyNumberFormat="1" applyFont="1" applyFill="1" applyBorder="1" applyAlignment="1">
      <alignment horizontal="right" vertical="center"/>
    </xf>
    <xf numFmtId="165" fontId="13" fillId="40" borderId="38" xfId="59" applyNumberFormat="1" applyFont="1" applyFill="1" applyBorder="1" applyAlignment="1">
      <alignment horizontal="right" vertical="center"/>
    </xf>
    <xf numFmtId="3" fontId="11" fillId="40" borderId="0" xfId="0" applyNumberFormat="1" applyFont="1" applyFill="1" applyAlignment="1">
      <alignment horizontal="right" vertical="center"/>
    </xf>
    <xf numFmtId="3" fontId="11" fillId="40" borderId="0" xfId="0" applyNumberFormat="1" applyFont="1" applyFill="1" applyAlignment="1">
      <alignment horizontal="right"/>
    </xf>
    <xf numFmtId="17" fontId="10" fillId="0" borderId="39" xfId="0" applyNumberFormat="1" applyFont="1" applyBorder="1" applyAlignment="1" quotePrefix="1">
      <alignment horizontal="center" vertical="center"/>
    </xf>
    <xf numFmtId="0" fontId="10" fillId="0" borderId="39" xfId="0" applyFont="1" applyBorder="1" applyAlignment="1">
      <alignment horizontal="center" vertical="center"/>
    </xf>
    <xf numFmtId="1" fontId="10" fillId="0" borderId="40" xfId="0" applyNumberFormat="1" applyFont="1" applyBorder="1" applyAlignment="1">
      <alignment horizontal="left" vertical="center"/>
    </xf>
    <xf numFmtId="0" fontId="68" fillId="0" borderId="0" xfId="0" applyFont="1" applyAlignment="1">
      <alignment horizontal="left" readingOrder="1"/>
    </xf>
    <xf numFmtId="0" fontId="68" fillId="0" borderId="0" xfId="0" applyFont="1" applyAlignment="1">
      <alignment/>
    </xf>
    <xf numFmtId="0" fontId="69" fillId="0" borderId="0" xfId="0" applyFont="1" applyAlignment="1">
      <alignment vertical="center" wrapText="1" readingOrder="1"/>
    </xf>
    <xf numFmtId="0" fontId="69" fillId="0" borderId="0" xfId="0" applyFont="1" applyAlignment="1">
      <alignment horizontal="left" vertical="center" readingOrder="1"/>
    </xf>
    <xf numFmtId="0" fontId="17" fillId="0" borderId="41" xfId="0" applyFont="1" applyFill="1" applyBorder="1" applyAlignment="1">
      <alignment horizontal="center" vertical="center"/>
    </xf>
    <xf numFmtId="1" fontId="10" fillId="0" borderId="42" xfId="0" applyNumberFormat="1" applyFont="1" applyBorder="1" applyAlignment="1">
      <alignment horizontal="left" vertical="center"/>
    </xf>
    <xf numFmtId="1" fontId="7" fillId="0" borderId="22" xfId="0" applyNumberFormat="1" applyFont="1" applyBorder="1" applyAlignment="1">
      <alignment horizontal="left" vertical="center"/>
    </xf>
    <xf numFmtId="1" fontId="13" fillId="40" borderId="43" xfId="0" applyNumberFormat="1" applyFont="1" applyFill="1" applyBorder="1" applyAlignment="1">
      <alignment horizontal="right" vertical="center"/>
    </xf>
    <xf numFmtId="165" fontId="13" fillId="40" borderId="44" xfId="59" applyNumberFormat="1" applyFont="1" applyFill="1" applyBorder="1" applyAlignment="1">
      <alignment horizontal="right" vertical="center"/>
    </xf>
    <xf numFmtId="165" fontId="14" fillId="0" borderId="45" xfId="59" applyNumberFormat="1" applyFont="1" applyBorder="1" applyAlignment="1">
      <alignment horizontal="right" vertical="center"/>
    </xf>
    <xf numFmtId="165" fontId="13" fillId="40" borderId="46" xfId="59" applyNumberFormat="1" applyFont="1" applyFill="1" applyBorder="1" applyAlignment="1">
      <alignment horizontal="right" vertical="center"/>
    </xf>
    <xf numFmtId="165" fontId="14" fillId="0" borderId="47" xfId="59" applyNumberFormat="1" applyFont="1" applyBorder="1" applyAlignment="1">
      <alignment horizontal="right" vertical="center"/>
    </xf>
    <xf numFmtId="1" fontId="7" fillId="0" borderId="48" xfId="0" applyNumberFormat="1" applyFont="1" applyBorder="1" applyAlignment="1">
      <alignment horizontal="left" vertical="center"/>
    </xf>
    <xf numFmtId="165" fontId="13" fillId="40" borderId="49" xfId="59" applyNumberFormat="1" applyFont="1" applyFill="1" applyBorder="1" applyAlignment="1">
      <alignment horizontal="right" vertical="center"/>
    </xf>
    <xf numFmtId="1" fontId="10" fillId="0" borderId="50" xfId="0" applyNumberFormat="1" applyFont="1" applyBorder="1" applyAlignment="1">
      <alignment horizontal="left" vertical="center"/>
    </xf>
    <xf numFmtId="1" fontId="13" fillId="40" borderId="48" xfId="0" applyNumberFormat="1" applyFont="1" applyFill="1" applyBorder="1" applyAlignment="1">
      <alignment horizontal="right" vertical="center"/>
    </xf>
    <xf numFmtId="0" fontId="10" fillId="0" borderId="51" xfId="0" applyFont="1" applyBorder="1" applyAlignment="1">
      <alignment horizontal="center" vertical="center"/>
    </xf>
    <xf numFmtId="165" fontId="13" fillId="40" borderId="52" xfId="59" applyNumberFormat="1" applyFont="1" applyFill="1" applyBorder="1" applyAlignment="1">
      <alignment horizontal="right" vertical="center"/>
    </xf>
    <xf numFmtId="1" fontId="13" fillId="40" borderId="52" xfId="0" applyNumberFormat="1" applyFont="1" applyFill="1" applyBorder="1" applyAlignment="1">
      <alignment horizontal="right" vertical="center"/>
    </xf>
    <xf numFmtId="165" fontId="13" fillId="40" borderId="48" xfId="59" applyNumberFormat="1" applyFont="1" applyFill="1" applyBorder="1" applyAlignment="1">
      <alignment horizontal="right" vertical="center"/>
    </xf>
    <xf numFmtId="165" fontId="13" fillId="40" borderId="53" xfId="59" applyNumberFormat="1" applyFont="1" applyFill="1" applyBorder="1" applyAlignment="1">
      <alignment horizontal="right" vertical="center"/>
    </xf>
    <xf numFmtId="165" fontId="13" fillId="40" borderId="28" xfId="59" applyNumberFormat="1" applyFont="1" applyFill="1" applyBorder="1" applyAlignment="1">
      <alignment horizontal="right" vertical="center"/>
    </xf>
    <xf numFmtId="165" fontId="14" fillId="0" borderId="39" xfId="59" applyNumberFormat="1" applyFont="1" applyBorder="1" applyAlignment="1">
      <alignment horizontal="right" vertical="center"/>
    </xf>
    <xf numFmtId="1" fontId="14" fillId="0" borderId="39" xfId="0" applyNumberFormat="1" applyFont="1" applyBorder="1" applyAlignment="1">
      <alignment horizontal="right" vertical="center"/>
    </xf>
    <xf numFmtId="165" fontId="14" fillId="0" borderId="54" xfId="59" applyNumberFormat="1" applyFont="1" applyBorder="1" applyAlignment="1">
      <alignment horizontal="right" vertical="center"/>
    </xf>
    <xf numFmtId="2" fontId="0" fillId="0" borderId="24" xfId="59" applyNumberFormat="1" applyFont="1" applyBorder="1" applyAlignment="1">
      <alignment/>
    </xf>
    <xf numFmtId="1" fontId="0" fillId="0" borderId="24" xfId="59" applyNumberFormat="1" applyFont="1" applyBorder="1" applyAlignment="1">
      <alignment/>
    </xf>
    <xf numFmtId="0" fontId="7" fillId="40" borderId="25" xfId="0" applyFont="1" applyFill="1" applyBorder="1" applyAlignment="1">
      <alignment/>
    </xf>
    <xf numFmtId="0" fontId="70" fillId="0" borderId="0" xfId="0" applyFont="1" applyAlignment="1">
      <alignment vertical="center" wrapText="1" readingOrder="1"/>
    </xf>
    <xf numFmtId="2" fontId="0" fillId="0" borderId="24" xfId="59" applyNumberFormat="1" applyFont="1" applyBorder="1" applyAlignment="1">
      <alignment/>
    </xf>
    <xf numFmtId="0" fontId="17" fillId="0" borderId="55" xfId="0" applyFont="1" applyFill="1" applyBorder="1" applyAlignment="1">
      <alignment horizontal="center" vertical="center"/>
    </xf>
    <xf numFmtId="1" fontId="10" fillId="0" borderId="56" xfId="0" applyNumberFormat="1" applyFont="1" applyBorder="1" applyAlignment="1">
      <alignment horizontal="left" vertical="center"/>
    </xf>
    <xf numFmtId="1" fontId="7" fillId="0" borderId="57" xfId="0" applyNumberFormat="1" applyFont="1" applyBorder="1" applyAlignment="1">
      <alignment horizontal="left" vertical="center"/>
    </xf>
    <xf numFmtId="1" fontId="13" fillId="40" borderId="58" xfId="0" applyNumberFormat="1" applyFont="1" applyFill="1" applyBorder="1" applyAlignment="1">
      <alignment horizontal="right" vertical="center"/>
    </xf>
    <xf numFmtId="1" fontId="13" fillId="40" borderId="59" xfId="0" applyNumberFormat="1" applyFont="1" applyFill="1" applyBorder="1" applyAlignment="1">
      <alignment horizontal="right" vertical="center"/>
    </xf>
    <xf numFmtId="1" fontId="14" fillId="0" borderId="60" xfId="0" applyNumberFormat="1" applyFont="1" applyBorder="1" applyAlignment="1">
      <alignment horizontal="right" vertical="center"/>
    </xf>
    <xf numFmtId="1" fontId="14" fillId="0" borderId="61" xfId="0" applyNumberFormat="1" applyFont="1" applyBorder="1" applyAlignment="1">
      <alignment horizontal="right" vertical="center"/>
    </xf>
    <xf numFmtId="1" fontId="13" fillId="40" borderId="62" xfId="0" applyNumberFormat="1" applyFont="1" applyFill="1" applyBorder="1" applyAlignment="1">
      <alignment horizontal="right" vertical="center"/>
    </xf>
    <xf numFmtId="0" fontId="7" fillId="40" borderId="63" xfId="0" applyFont="1" applyFill="1" applyBorder="1" applyAlignment="1">
      <alignment textRotation="90"/>
    </xf>
    <xf numFmtId="0" fontId="7" fillId="40" borderId="64" xfId="0" applyFont="1" applyFill="1" applyBorder="1" applyAlignment="1">
      <alignment textRotation="90"/>
    </xf>
    <xf numFmtId="0" fontId="7" fillId="40" borderId="64" xfId="0" applyFont="1" applyFill="1" applyBorder="1" applyAlignment="1">
      <alignment/>
    </xf>
    <xf numFmtId="0" fontId="7" fillId="40" borderId="65" xfId="0" applyFont="1" applyFill="1" applyBorder="1" applyAlignment="1">
      <alignment/>
    </xf>
    <xf numFmtId="0" fontId="10" fillId="0" borderId="61" xfId="0" applyFont="1" applyBorder="1" applyAlignment="1">
      <alignment horizontal="center" vertical="center"/>
    </xf>
    <xf numFmtId="0" fontId="17" fillId="0" borderId="28" xfId="0" applyFont="1" applyFill="1" applyBorder="1" applyAlignment="1">
      <alignment horizontal="center" vertical="center"/>
    </xf>
    <xf numFmtId="1" fontId="10" fillId="0" borderId="47" xfId="0" applyNumberFormat="1" applyFont="1" applyBorder="1" applyAlignment="1">
      <alignment horizontal="left" vertical="center"/>
    </xf>
    <xf numFmtId="1" fontId="7" fillId="0" borderId="28" xfId="0" applyNumberFormat="1" applyFont="1" applyBorder="1" applyAlignment="1">
      <alignment horizontal="left" vertical="center"/>
    </xf>
    <xf numFmtId="1" fontId="10" fillId="0" borderId="66" xfId="0" applyNumberFormat="1" applyFont="1" applyBorder="1" applyAlignment="1">
      <alignment horizontal="left" vertical="center"/>
    </xf>
    <xf numFmtId="0" fontId="17" fillId="0" borderId="47" xfId="0" applyFont="1" applyFill="1" applyBorder="1" applyAlignment="1">
      <alignment horizontal="center" vertical="center"/>
    </xf>
    <xf numFmtId="1" fontId="10" fillId="0" borderId="67" xfId="0" applyNumberFormat="1" applyFont="1" applyBorder="1" applyAlignment="1">
      <alignment horizontal="left" vertical="center"/>
    </xf>
    <xf numFmtId="1" fontId="7" fillId="0" borderId="68" xfId="0" applyNumberFormat="1" applyFont="1" applyBorder="1" applyAlignment="1">
      <alignment horizontal="left" vertical="center"/>
    </xf>
    <xf numFmtId="1" fontId="13" fillId="40" borderId="69" xfId="0" applyNumberFormat="1" applyFont="1" applyFill="1" applyBorder="1" applyAlignment="1">
      <alignment horizontal="right" vertical="center"/>
    </xf>
    <xf numFmtId="1" fontId="13" fillId="40" borderId="70" xfId="0" applyNumberFormat="1" applyFont="1" applyFill="1" applyBorder="1" applyAlignment="1">
      <alignment horizontal="right" vertical="center"/>
    </xf>
    <xf numFmtId="1" fontId="14" fillId="0" borderId="71" xfId="0" applyNumberFormat="1" applyFont="1" applyBorder="1" applyAlignment="1">
      <alignment horizontal="right" vertical="center"/>
    </xf>
    <xf numFmtId="1" fontId="14" fillId="0" borderId="72" xfId="0" applyNumberFormat="1" applyFont="1" applyBorder="1" applyAlignment="1">
      <alignment horizontal="right" vertical="center"/>
    </xf>
    <xf numFmtId="1" fontId="13" fillId="40" borderId="73" xfId="0" applyNumberFormat="1" applyFont="1" applyFill="1" applyBorder="1" applyAlignment="1">
      <alignment horizontal="right" vertical="center"/>
    </xf>
    <xf numFmtId="0" fontId="7" fillId="40" borderId="74" xfId="0" applyFont="1" applyFill="1" applyBorder="1" applyAlignment="1">
      <alignment/>
    </xf>
    <xf numFmtId="0" fontId="10" fillId="0" borderId="72" xfId="0" applyFont="1" applyBorder="1" applyAlignment="1">
      <alignment horizontal="center" vertical="center"/>
    </xf>
    <xf numFmtId="165" fontId="13" fillId="40" borderId="59" xfId="59" applyNumberFormat="1" applyFont="1" applyFill="1" applyBorder="1" applyAlignment="1">
      <alignment horizontal="right" vertical="center"/>
    </xf>
    <xf numFmtId="165" fontId="14" fillId="0" borderId="60" xfId="59" applyNumberFormat="1" applyFont="1" applyBorder="1" applyAlignment="1">
      <alignment horizontal="right" vertical="center"/>
    </xf>
    <xf numFmtId="165" fontId="14" fillId="0" borderId="61" xfId="59" applyNumberFormat="1" applyFont="1" applyBorder="1" applyAlignment="1">
      <alignment horizontal="right" vertical="center"/>
    </xf>
    <xf numFmtId="165" fontId="13" fillId="40" borderId="62" xfId="59" applyNumberFormat="1" applyFont="1" applyFill="1" applyBorder="1" applyAlignment="1">
      <alignment horizontal="right" vertical="center"/>
    </xf>
    <xf numFmtId="0" fontId="7" fillId="40" borderId="63" xfId="0" applyFont="1" applyFill="1" applyBorder="1" applyAlignment="1">
      <alignment/>
    </xf>
    <xf numFmtId="1" fontId="10" fillId="0" borderId="75" xfId="0" applyNumberFormat="1" applyFont="1" applyBorder="1" applyAlignment="1">
      <alignment horizontal="left" vertical="center"/>
    </xf>
    <xf numFmtId="165" fontId="14" fillId="0" borderId="71" xfId="59" applyNumberFormat="1" applyFont="1" applyBorder="1" applyAlignment="1">
      <alignment horizontal="right" vertical="center"/>
    </xf>
    <xf numFmtId="165" fontId="14" fillId="0" borderId="72" xfId="59" applyNumberFormat="1" applyFont="1" applyBorder="1" applyAlignment="1">
      <alignment horizontal="right" vertical="center"/>
    </xf>
    <xf numFmtId="165" fontId="13" fillId="40" borderId="76" xfId="59" applyNumberFormat="1" applyFont="1" applyFill="1" applyBorder="1" applyAlignment="1">
      <alignment horizontal="right" vertical="center"/>
    </xf>
    <xf numFmtId="0" fontId="7" fillId="40" borderId="27" xfId="0" applyFont="1" applyFill="1" applyBorder="1" applyAlignment="1">
      <alignment/>
    </xf>
    <xf numFmtId="0" fontId="0" fillId="40" borderId="77" xfId="0" applyFill="1" applyBorder="1" applyAlignment="1">
      <alignment vertical="center"/>
    </xf>
    <xf numFmtId="0" fontId="0" fillId="40" borderId="26" xfId="0" applyFill="1" applyBorder="1" applyAlignment="1">
      <alignment vertical="center"/>
    </xf>
    <xf numFmtId="164" fontId="6" fillId="40" borderId="0" xfId="0" applyNumberFormat="1" applyFont="1" applyFill="1" applyBorder="1" applyAlignment="1">
      <alignment horizontal="left" vertical="center"/>
    </xf>
    <xf numFmtId="1" fontId="12" fillId="40" borderId="43" xfId="0" applyNumberFormat="1" applyFont="1" applyFill="1" applyBorder="1" applyAlignment="1">
      <alignment horizontal="right" vertical="center"/>
    </xf>
    <xf numFmtId="2" fontId="12" fillId="40" borderId="44" xfId="0" applyNumberFormat="1" applyFont="1" applyFill="1" applyBorder="1" applyAlignment="1">
      <alignment horizontal="right" vertical="center"/>
    </xf>
    <xf numFmtId="2" fontId="12" fillId="40" borderId="78" xfId="0" applyNumberFormat="1" applyFont="1" applyFill="1" applyBorder="1" applyAlignment="1">
      <alignment horizontal="right" vertical="center"/>
    </xf>
    <xf numFmtId="2" fontId="6" fillId="40" borderId="79" xfId="0" applyNumberFormat="1" applyFont="1" applyFill="1" applyBorder="1" applyAlignment="1">
      <alignment horizontal="right" vertical="center"/>
    </xf>
    <xf numFmtId="0" fontId="11" fillId="40" borderId="78" xfId="0" applyFont="1" applyFill="1" applyBorder="1" applyAlignment="1">
      <alignment vertical="center"/>
    </xf>
    <xf numFmtId="165" fontId="13" fillId="40" borderId="80" xfId="59" applyNumberFormat="1" applyFont="1" applyFill="1" applyBorder="1" applyAlignment="1">
      <alignment horizontal="right" vertical="center"/>
    </xf>
    <xf numFmtId="17" fontId="10" fillId="0" borderId="61" xfId="0" applyNumberFormat="1" applyFont="1" applyBorder="1" applyAlignment="1" quotePrefix="1">
      <alignment horizontal="center" vertical="center"/>
    </xf>
    <xf numFmtId="165" fontId="13" fillId="40" borderId="73" xfId="59" applyNumberFormat="1" applyFont="1" applyFill="1" applyBorder="1" applyAlignment="1">
      <alignment horizontal="right" vertical="center"/>
    </xf>
    <xf numFmtId="2" fontId="12" fillId="40" borderId="81" xfId="0" applyNumberFormat="1" applyFont="1" applyFill="1" applyBorder="1" applyAlignment="1">
      <alignment horizontal="right" vertical="center"/>
    </xf>
    <xf numFmtId="165" fontId="14" fillId="40" borderId="33" xfId="59" applyNumberFormat="1" applyFont="1" applyFill="1" applyBorder="1" applyAlignment="1">
      <alignment horizontal="right" vertical="center"/>
    </xf>
    <xf numFmtId="165" fontId="14" fillId="40" borderId="39" xfId="59" applyNumberFormat="1" applyFont="1" applyFill="1" applyBorder="1" applyAlignment="1">
      <alignment horizontal="right" vertical="center"/>
    </xf>
    <xf numFmtId="167" fontId="0" fillId="40" borderId="0" xfId="0" applyNumberFormat="1" applyFont="1" applyFill="1" applyAlignment="1">
      <alignment/>
    </xf>
    <xf numFmtId="1" fontId="14" fillId="0" borderId="82" xfId="0" applyNumberFormat="1" applyFont="1" applyBorder="1" applyAlignment="1">
      <alignment horizontal="right" vertical="center"/>
    </xf>
    <xf numFmtId="1" fontId="13" fillId="40" borderId="32" xfId="0" applyNumberFormat="1" applyFont="1" applyFill="1" applyBorder="1" applyAlignment="1">
      <alignment horizontal="right" vertical="center"/>
    </xf>
    <xf numFmtId="1" fontId="14" fillId="0" borderId="83" xfId="0" applyNumberFormat="1" applyFont="1" applyBorder="1" applyAlignment="1">
      <alignment horizontal="right" vertical="center"/>
    </xf>
    <xf numFmtId="165" fontId="13" fillId="40" borderId="33" xfId="59" applyNumberFormat="1" applyFont="1" applyFill="1" applyBorder="1" applyAlignment="1">
      <alignment horizontal="right" vertical="center"/>
    </xf>
    <xf numFmtId="1" fontId="13" fillId="40" borderId="84" xfId="0" applyNumberFormat="1" applyFont="1" applyFill="1" applyBorder="1" applyAlignment="1">
      <alignment horizontal="right" vertical="center"/>
    </xf>
    <xf numFmtId="165" fontId="13" fillId="40" borderId="60" xfId="59" applyNumberFormat="1" applyFont="1" applyFill="1" applyBorder="1" applyAlignment="1">
      <alignment horizontal="right" vertical="center"/>
    </xf>
    <xf numFmtId="1" fontId="13" fillId="40" borderId="85" xfId="0" applyNumberFormat="1" applyFont="1" applyFill="1" applyBorder="1" applyAlignment="1">
      <alignment horizontal="right" vertical="center"/>
    </xf>
    <xf numFmtId="1" fontId="13" fillId="40" borderId="86" xfId="0" applyNumberFormat="1" applyFont="1" applyFill="1" applyBorder="1" applyAlignment="1">
      <alignment horizontal="right" vertical="center"/>
    </xf>
    <xf numFmtId="165" fontId="13" fillId="40" borderId="71" xfId="59" applyNumberFormat="1" applyFont="1" applyFill="1" applyBorder="1" applyAlignment="1">
      <alignment horizontal="right" vertical="center"/>
    </xf>
    <xf numFmtId="1" fontId="10" fillId="0" borderId="52" xfId="0" applyNumberFormat="1" applyFont="1" applyBorder="1" applyAlignment="1">
      <alignment horizontal="left" vertical="center"/>
    </xf>
    <xf numFmtId="2" fontId="6" fillId="40" borderId="44" xfId="0" applyNumberFormat="1" applyFont="1" applyFill="1" applyBorder="1" applyAlignment="1">
      <alignment horizontal="right" vertical="center"/>
    </xf>
    <xf numFmtId="165" fontId="13" fillId="40" borderId="87" xfId="59" applyNumberFormat="1" applyFont="1" applyFill="1" applyBorder="1" applyAlignment="1">
      <alignment horizontal="right" vertical="center"/>
    </xf>
    <xf numFmtId="165" fontId="13" fillId="40" borderId="88" xfId="59" applyNumberFormat="1" applyFont="1" applyFill="1" applyBorder="1" applyAlignment="1">
      <alignment horizontal="right" vertical="center"/>
    </xf>
    <xf numFmtId="1" fontId="13" fillId="40" borderId="88" xfId="0" applyNumberFormat="1" applyFont="1" applyFill="1" applyBorder="1" applyAlignment="1">
      <alignment horizontal="right" vertical="center"/>
    </xf>
    <xf numFmtId="165" fontId="13" fillId="40" borderId="89" xfId="59" applyNumberFormat="1" applyFont="1" applyFill="1" applyBorder="1" applyAlignment="1">
      <alignment horizontal="right" vertical="center"/>
    </xf>
    <xf numFmtId="1" fontId="13" fillId="40" borderId="89" xfId="0" applyNumberFormat="1" applyFont="1" applyFill="1" applyBorder="1" applyAlignment="1">
      <alignment horizontal="right" vertical="center"/>
    </xf>
    <xf numFmtId="165" fontId="13" fillId="40" borderId="27" xfId="59" applyNumberFormat="1" applyFont="1" applyFill="1" applyBorder="1" applyAlignment="1">
      <alignment horizontal="right" vertical="center"/>
    </xf>
    <xf numFmtId="0" fontId="11" fillId="40" borderId="90" xfId="0" applyFont="1" applyFill="1" applyBorder="1" applyAlignment="1">
      <alignment vertical="center"/>
    </xf>
    <xf numFmtId="0" fontId="10" fillId="0" borderId="84" xfId="0" applyFont="1" applyBorder="1" applyAlignment="1">
      <alignment horizontal="center" vertical="center"/>
    </xf>
    <xf numFmtId="0" fontId="10" fillId="0" borderId="85" xfId="0" applyFont="1" applyBorder="1" applyAlignment="1">
      <alignment horizontal="center" vertical="center"/>
    </xf>
    <xf numFmtId="0" fontId="10" fillId="0" borderId="86" xfId="0" applyFont="1" applyBorder="1" applyAlignment="1">
      <alignment horizontal="center" vertical="center"/>
    </xf>
    <xf numFmtId="0" fontId="10" fillId="0" borderId="91" xfId="0" applyFont="1" applyBorder="1" applyAlignment="1">
      <alignment horizontal="center" vertical="center"/>
    </xf>
    <xf numFmtId="0" fontId="0" fillId="0" borderId="0" xfId="0" applyFont="1" applyFill="1" applyAlignment="1">
      <alignment/>
    </xf>
    <xf numFmtId="14" fontId="0" fillId="0" borderId="0" xfId="0" applyNumberFormat="1" applyFont="1" applyFill="1" applyAlignment="1">
      <alignment horizontal="center"/>
    </xf>
    <xf numFmtId="14" fontId="0" fillId="0" borderId="0" xfId="0" applyNumberFormat="1" applyFont="1" applyAlignment="1">
      <alignment horizontal="center"/>
    </xf>
    <xf numFmtId="0" fontId="0" fillId="0" borderId="0" xfId="0" applyFont="1" applyAlignment="1">
      <alignment horizontal="center"/>
    </xf>
    <xf numFmtId="14" fontId="0" fillId="0" borderId="0" xfId="0" applyNumberFormat="1" applyFont="1" applyAlignment="1">
      <alignment/>
    </xf>
    <xf numFmtId="0" fontId="0" fillId="0" borderId="0" xfId="0" applyFont="1" applyFill="1" applyAlignment="1">
      <alignment horizontal="center"/>
    </xf>
    <xf numFmtId="0" fontId="0" fillId="0" borderId="0" xfId="0" applyFont="1" applyFill="1" applyAlignment="1">
      <alignment horizontal="left"/>
    </xf>
    <xf numFmtId="0" fontId="10" fillId="40" borderId="0" xfId="52" applyFont="1" applyFill="1" applyAlignment="1" applyProtection="1">
      <alignment vertical="top" wrapText="1"/>
      <protection/>
    </xf>
    <xf numFmtId="0" fontId="10" fillId="40" borderId="0" xfId="52" applyFont="1" applyFill="1" applyAlignment="1" applyProtection="1">
      <alignment vertical="top"/>
      <protection/>
    </xf>
    <xf numFmtId="14" fontId="0" fillId="0" borderId="0" xfId="0" applyNumberFormat="1" applyFont="1" applyFill="1" applyAlignment="1">
      <alignment/>
    </xf>
    <xf numFmtId="0" fontId="0" fillId="0" borderId="0" xfId="0" applyFont="1" applyAlignment="1">
      <alignment/>
    </xf>
    <xf numFmtId="0" fontId="18" fillId="0" borderId="0" xfId="0" applyFont="1" applyAlignment="1">
      <alignment/>
    </xf>
    <xf numFmtId="14" fontId="0" fillId="0" borderId="0" xfId="0" applyNumberFormat="1" applyFont="1" applyAlignment="1">
      <alignment/>
    </xf>
    <xf numFmtId="0" fontId="0" fillId="0" borderId="0" xfId="0" applyFont="1" applyAlignment="1">
      <alignment horizontal="left"/>
    </xf>
    <xf numFmtId="14" fontId="0" fillId="0" borderId="0" xfId="0" applyNumberFormat="1" applyFont="1" applyAlignment="1">
      <alignment horizontal="center"/>
    </xf>
    <xf numFmtId="14" fontId="0" fillId="0" borderId="0" xfId="0" applyNumberFormat="1" applyAlignment="1">
      <alignment/>
    </xf>
    <xf numFmtId="14" fontId="0" fillId="0" borderId="0" xfId="0" applyNumberFormat="1" applyFill="1" applyAlignment="1">
      <alignment/>
    </xf>
    <xf numFmtId="2" fontId="0" fillId="0" borderId="30" xfId="0" applyNumberFormat="1" applyFont="1" applyBorder="1" applyAlignment="1">
      <alignment horizontal="left"/>
    </xf>
    <xf numFmtId="0" fontId="71" fillId="42" borderId="92" xfId="0" applyFont="1" applyFill="1" applyBorder="1" applyAlignment="1">
      <alignment horizontal="center" vertical="center" wrapText="1"/>
    </xf>
    <xf numFmtId="0" fontId="71" fillId="42" borderId="93" xfId="0" applyFont="1" applyFill="1" applyBorder="1" applyAlignment="1">
      <alignment horizontal="center" vertical="center" wrapText="1"/>
    </xf>
    <xf numFmtId="0" fontId="71" fillId="42" borderId="94" xfId="0" applyFont="1" applyFill="1" applyBorder="1" applyAlignment="1">
      <alignment horizontal="center" vertical="center" wrapText="1"/>
    </xf>
    <xf numFmtId="0" fontId="71" fillId="42" borderId="95" xfId="0" applyFont="1" applyFill="1" applyBorder="1" applyAlignment="1">
      <alignment horizontal="center" vertical="center" wrapText="1"/>
    </xf>
    <xf numFmtId="0" fontId="0" fillId="40" borderId="44" xfId="0" applyFont="1" applyFill="1" applyBorder="1" applyAlignment="1">
      <alignment/>
    </xf>
    <xf numFmtId="0" fontId="0" fillId="40" borderId="79" xfId="0" applyFont="1" applyFill="1" applyBorder="1" applyAlignment="1">
      <alignment/>
    </xf>
    <xf numFmtId="0" fontId="15" fillId="43" borderId="96" xfId="0" applyFont="1" applyFill="1" applyBorder="1" applyAlignment="1">
      <alignment horizontal="center" vertical="center" wrapText="1"/>
    </xf>
    <xf numFmtId="0" fontId="16" fillId="43" borderId="94" xfId="0" applyFont="1" applyFill="1" applyBorder="1" applyAlignment="1">
      <alignment horizontal="center" vertical="center" wrapText="1"/>
    </xf>
    <xf numFmtId="0" fontId="15" fillId="44" borderId="97" xfId="0" applyFont="1" applyFill="1" applyBorder="1" applyAlignment="1">
      <alignment horizontal="center" vertical="center" wrapText="1"/>
    </xf>
    <xf numFmtId="0" fontId="17" fillId="43" borderId="97" xfId="0" applyFont="1" applyFill="1" applyBorder="1" applyAlignment="1">
      <alignment horizontal="center" vertical="center"/>
    </xf>
    <xf numFmtId="0" fontId="17" fillId="43" borderId="93" xfId="0" applyFont="1" applyFill="1" applyBorder="1" applyAlignment="1">
      <alignment horizontal="center" vertical="center"/>
    </xf>
    <xf numFmtId="0" fontId="0" fillId="43" borderId="98" xfId="0" applyFont="1" applyFill="1" applyBorder="1" applyAlignment="1">
      <alignment horizontal="center" vertical="center" wrapText="1"/>
    </xf>
    <xf numFmtId="0" fontId="0" fillId="44" borderId="99" xfId="0" applyFont="1" applyFill="1" applyBorder="1" applyAlignment="1">
      <alignment horizontal="center" vertical="center" wrapText="1"/>
    </xf>
    <xf numFmtId="0" fontId="72" fillId="42" borderId="99" xfId="0" applyFont="1" applyFill="1" applyBorder="1" applyAlignment="1">
      <alignment horizontal="center" vertical="center" wrapText="1"/>
    </xf>
    <xf numFmtId="9" fontId="72" fillId="42" borderId="99" xfId="59" applyFont="1" applyFill="1" applyBorder="1" applyAlignment="1">
      <alignment horizontal="center" vertical="center" wrapText="1"/>
    </xf>
    <xf numFmtId="0" fontId="72" fillId="42" borderId="100" xfId="0" applyFont="1" applyFill="1" applyBorder="1" applyAlignment="1">
      <alignment horizontal="center" vertical="center" wrapText="1"/>
    </xf>
    <xf numFmtId="0" fontId="72" fillId="42" borderId="101" xfId="0" applyFont="1" applyFill="1" applyBorder="1" applyAlignment="1">
      <alignment horizontal="center" vertical="center" wrapText="1"/>
    </xf>
    <xf numFmtId="0" fontId="72" fillId="42" borderId="102" xfId="0" applyFont="1" applyFill="1" applyBorder="1" applyAlignment="1">
      <alignment horizontal="center" vertical="center" wrapText="1"/>
    </xf>
    <xf numFmtId="0" fontId="0" fillId="45" borderId="13" xfId="0" applyFill="1" applyBorder="1" applyAlignment="1">
      <alignment horizontal="center" vertical="center" wrapText="1"/>
    </xf>
    <xf numFmtId="0" fontId="0" fillId="44" borderId="103" xfId="0" applyFont="1" applyFill="1" applyBorder="1" applyAlignment="1">
      <alignment horizontal="center" vertical="center" wrapText="1"/>
    </xf>
    <xf numFmtId="0" fontId="0" fillId="43" borderId="104" xfId="0" applyFont="1" applyFill="1" applyBorder="1" applyAlignment="1">
      <alignment horizontal="center" vertical="center" wrapText="1"/>
    </xf>
    <xf numFmtId="0" fontId="0" fillId="43" borderId="105" xfId="0" applyFont="1" applyFill="1" applyBorder="1" applyAlignment="1">
      <alignment horizontal="center" vertical="center" wrapText="1"/>
    </xf>
    <xf numFmtId="1" fontId="0" fillId="38" borderId="0" xfId="0" applyNumberFormat="1" applyFont="1" applyFill="1" applyBorder="1" applyAlignment="1">
      <alignment/>
    </xf>
    <xf numFmtId="1" fontId="10" fillId="39" borderId="0" xfId="0" applyNumberFormat="1" applyFont="1" applyFill="1" applyAlignment="1">
      <alignment/>
    </xf>
    <xf numFmtId="0" fontId="0" fillId="40" borderId="0" xfId="56" applyFill="1">
      <alignment/>
      <protection/>
    </xf>
    <xf numFmtId="0" fontId="0" fillId="0" borderId="0" xfId="0" applyFont="1" applyBorder="1" applyAlignment="1">
      <alignment horizontal="left"/>
    </xf>
    <xf numFmtId="0" fontId="0" fillId="40" borderId="33" xfId="0" applyFont="1" applyFill="1" applyBorder="1" applyAlignment="1">
      <alignment/>
    </xf>
    <xf numFmtId="0" fontId="73" fillId="40" borderId="33" xfId="0" applyFont="1" applyFill="1" applyBorder="1" applyAlignment="1">
      <alignment/>
    </xf>
    <xf numFmtId="0" fontId="0" fillId="40" borderId="24" xfId="0" applyFont="1" applyFill="1" applyBorder="1" applyAlignment="1">
      <alignment/>
    </xf>
    <xf numFmtId="0" fontId="0" fillId="0" borderId="33" xfId="0" applyFont="1" applyBorder="1" applyAlignment="1">
      <alignment/>
    </xf>
    <xf numFmtId="0" fontId="0" fillId="0" borderId="19" xfId="0" applyFont="1" applyBorder="1" applyAlignment="1">
      <alignment horizontal="left"/>
    </xf>
    <xf numFmtId="0" fontId="0" fillId="36" borderId="10" xfId="0" applyFill="1" applyBorder="1" applyAlignment="1">
      <alignment/>
    </xf>
    <xf numFmtId="0" fontId="0" fillId="36" borderId="23" xfId="0" applyFill="1" applyBorder="1" applyAlignment="1">
      <alignment/>
    </xf>
    <xf numFmtId="0" fontId="0" fillId="36" borderId="15" xfId="0" applyFill="1" applyBorder="1" applyAlignment="1">
      <alignment/>
    </xf>
    <xf numFmtId="0" fontId="0" fillId="36" borderId="19" xfId="0" applyFill="1" applyBorder="1" applyAlignment="1">
      <alignment/>
    </xf>
    <xf numFmtId="0" fontId="0" fillId="36" borderId="16" xfId="0" applyFill="1" applyBorder="1" applyAlignment="1">
      <alignment/>
    </xf>
    <xf numFmtId="0" fontId="0" fillId="36" borderId="17" xfId="0" applyFill="1" applyBorder="1" applyAlignment="1">
      <alignment/>
    </xf>
    <xf numFmtId="165" fontId="13" fillId="40" borderId="106" xfId="59" applyNumberFormat="1" applyFont="1" applyFill="1" applyBorder="1" applyAlignment="1">
      <alignment horizontal="right" vertical="center"/>
    </xf>
    <xf numFmtId="165" fontId="13" fillId="40" borderId="107" xfId="59" applyNumberFormat="1" applyFont="1" applyFill="1" applyBorder="1" applyAlignment="1">
      <alignment horizontal="right" vertical="center"/>
    </xf>
    <xf numFmtId="165" fontId="13" fillId="40" borderId="108" xfId="59" applyNumberFormat="1" applyFont="1" applyFill="1" applyBorder="1" applyAlignment="1">
      <alignment horizontal="right" vertical="center"/>
    </xf>
    <xf numFmtId="2" fontId="0" fillId="0" borderId="0" xfId="0" applyNumberFormat="1" applyBorder="1" applyAlignment="1">
      <alignment/>
    </xf>
    <xf numFmtId="2" fontId="0" fillId="0" borderId="0" xfId="59" applyNumberFormat="1" applyFont="1" applyBorder="1" applyAlignment="1">
      <alignment/>
    </xf>
    <xf numFmtId="2" fontId="0" fillId="0" borderId="0" xfId="59" applyNumberFormat="1" applyFont="1" applyBorder="1" applyAlignment="1">
      <alignment/>
    </xf>
    <xf numFmtId="0" fontId="0" fillId="0" borderId="0" xfId="0" applyBorder="1" applyAlignment="1" quotePrefix="1">
      <alignment/>
    </xf>
    <xf numFmtId="1" fontId="0" fillId="0" borderId="0" xfId="0" applyNumberFormat="1" applyBorder="1" applyAlignment="1">
      <alignment/>
    </xf>
    <xf numFmtId="1" fontId="0" fillId="0" borderId="0" xfId="59" applyNumberFormat="1" applyFont="1" applyBorder="1" applyAlignment="1">
      <alignment/>
    </xf>
    <xf numFmtId="10" fontId="0" fillId="0" borderId="0" xfId="59" applyNumberFormat="1" applyFont="1" applyBorder="1" applyAlignment="1">
      <alignment/>
    </xf>
    <xf numFmtId="10" fontId="0" fillId="0" borderId="0" xfId="0" applyNumberFormat="1" applyBorder="1" applyAlignment="1">
      <alignment/>
    </xf>
    <xf numFmtId="0" fontId="10" fillId="40" borderId="0" xfId="52" applyFont="1" applyFill="1" applyAlignment="1" applyProtection="1">
      <alignment horizontal="left" vertical="top" wrapText="1"/>
      <protection/>
    </xf>
    <xf numFmtId="0" fontId="17" fillId="0" borderId="109" xfId="0" applyFont="1" applyFill="1" applyBorder="1" applyAlignment="1">
      <alignment horizontal="center" vertical="center" textRotation="90" wrapText="1"/>
    </xf>
    <xf numFmtId="0" fontId="17" fillId="0" borderId="90" xfId="0" applyFont="1" applyFill="1" applyBorder="1" applyAlignment="1">
      <alignment horizontal="center" vertical="center" textRotation="90" wrapText="1"/>
    </xf>
    <xf numFmtId="0" fontId="17" fillId="0" borderId="43" xfId="0" applyFont="1" applyFill="1" applyBorder="1" applyAlignment="1">
      <alignment horizontal="center" vertical="center" textRotation="90" wrapText="1"/>
    </xf>
    <xf numFmtId="0" fontId="17" fillId="0" borderId="91" xfId="0" applyFont="1" applyFill="1" applyBorder="1" applyAlignment="1">
      <alignment horizontal="center" vertical="center" textRotation="90" wrapText="1"/>
    </xf>
    <xf numFmtId="0" fontId="17" fillId="0" borderId="110" xfId="0" applyFont="1" applyFill="1" applyBorder="1" applyAlignment="1">
      <alignment horizontal="center" vertical="center" textRotation="90" wrapText="1"/>
    </xf>
    <xf numFmtId="0" fontId="17" fillId="0" borderId="37" xfId="0" applyFont="1" applyFill="1" applyBorder="1" applyAlignment="1">
      <alignment horizontal="center" vertical="center" textRotation="90" wrapText="1"/>
    </xf>
    <xf numFmtId="0" fontId="74" fillId="40" borderId="0" xfId="0" applyFont="1" applyFill="1" applyBorder="1" applyAlignment="1">
      <alignment horizontal="center" vertical="center" wrapText="1"/>
    </xf>
    <xf numFmtId="0" fontId="74" fillId="40" borderId="28" xfId="0" applyFont="1" applyFill="1" applyBorder="1" applyAlignment="1">
      <alignment horizontal="center" vertical="center" wrapText="1"/>
    </xf>
    <xf numFmtId="1" fontId="10" fillId="0" borderId="111" xfId="0" applyNumberFormat="1" applyFont="1" applyBorder="1" applyAlignment="1">
      <alignment horizontal="left" vertical="center" wrapText="1"/>
    </xf>
    <xf numFmtId="1" fontId="10" fillId="0" borderId="57" xfId="0" applyNumberFormat="1" applyFont="1" applyBorder="1" applyAlignment="1">
      <alignment horizontal="left" vertical="center"/>
    </xf>
    <xf numFmtId="0" fontId="69" fillId="0" borderId="0" xfId="0" applyFont="1" applyAlignment="1">
      <alignment horizontal="center" vertical="center" wrapText="1" readingOrder="1"/>
    </xf>
    <xf numFmtId="0" fontId="11" fillId="40" borderId="0" xfId="0" applyFont="1" applyFill="1" applyBorder="1" applyAlignment="1">
      <alignment horizontal="left" vertical="center" wrapText="1"/>
    </xf>
    <xf numFmtId="0" fontId="15" fillId="43" borderId="94" xfId="0" applyFont="1" applyFill="1" applyBorder="1" applyAlignment="1">
      <alignment horizontal="center" vertical="center" wrapText="1"/>
    </xf>
    <xf numFmtId="0" fontId="15" fillId="43" borderId="92" xfId="0" applyFont="1" applyFill="1" applyBorder="1" applyAlignment="1">
      <alignment horizontal="center" vertical="center" wrapText="1"/>
    </xf>
    <xf numFmtId="0" fontId="15" fillId="43" borderId="95" xfId="0" applyFont="1" applyFill="1" applyBorder="1" applyAlignment="1">
      <alignment horizontal="center" vertical="center" wrapText="1"/>
    </xf>
    <xf numFmtId="0" fontId="10" fillId="40" borderId="12" xfId="0" applyFont="1" applyFill="1" applyBorder="1" applyAlignment="1">
      <alignment horizontal="left" vertical="center" wrapText="1"/>
    </xf>
    <xf numFmtId="0" fontId="10" fillId="40" borderId="22" xfId="0" applyFont="1" applyFill="1" applyBorder="1" applyAlignment="1">
      <alignment horizontal="left" vertical="center" wrapText="1"/>
    </xf>
    <xf numFmtId="0" fontId="10" fillId="40" borderId="18" xfId="0" applyFont="1" applyFill="1" applyBorder="1" applyAlignment="1">
      <alignment horizontal="left" vertical="center" wrapText="1"/>
    </xf>
    <xf numFmtId="0" fontId="10" fillId="40" borderId="10" xfId="0" applyFont="1" applyFill="1" applyBorder="1" applyAlignment="1">
      <alignment horizontal="left" vertical="center" wrapText="1"/>
    </xf>
    <xf numFmtId="0" fontId="10" fillId="40" borderId="0" xfId="0" applyFont="1" applyFill="1" applyBorder="1" applyAlignment="1">
      <alignment horizontal="left" vertical="center" wrapText="1"/>
    </xf>
    <xf numFmtId="0" fontId="10" fillId="40" borderId="23" xfId="0" applyFont="1" applyFill="1" applyBorder="1" applyAlignment="1">
      <alignment horizontal="left" vertical="center" wrapText="1"/>
    </xf>
    <xf numFmtId="0" fontId="10" fillId="40" borderId="15" xfId="0" applyFont="1" applyFill="1" applyBorder="1" applyAlignment="1">
      <alignment horizontal="left" vertical="center" wrapText="1"/>
    </xf>
    <xf numFmtId="0" fontId="10" fillId="40" borderId="21" xfId="0" applyFont="1" applyFill="1" applyBorder="1" applyAlignment="1">
      <alignment horizontal="left" vertical="center" wrapText="1"/>
    </xf>
    <xf numFmtId="0" fontId="10" fillId="40" borderId="19" xfId="0" applyFont="1" applyFill="1" applyBorder="1" applyAlignment="1">
      <alignment horizontal="left" vertical="center" wrapText="1"/>
    </xf>
    <xf numFmtId="0" fontId="5" fillId="39" borderId="0" xfId="0" applyFont="1" applyFill="1" applyBorder="1" applyAlignment="1">
      <alignment horizontal="center" vertical="center" wrapText="1"/>
    </xf>
    <xf numFmtId="0" fontId="5" fillId="40" borderId="0" xfId="0" applyFont="1" applyFill="1" applyBorder="1" applyAlignment="1">
      <alignment horizontal="center" vertical="center"/>
    </xf>
    <xf numFmtId="0" fontId="5" fillId="40" borderId="0" xfId="0" applyFont="1" applyFill="1" applyBorder="1" applyAlignment="1">
      <alignment horizontal="center" vertical="center" wrapText="1"/>
    </xf>
    <xf numFmtId="0" fontId="71" fillId="42" borderId="110" xfId="0" applyFont="1" applyFill="1" applyBorder="1" applyAlignment="1">
      <alignment horizontal="center" vertical="center"/>
    </xf>
    <xf numFmtId="0" fontId="71" fillId="42" borderId="64" xfId="0" applyFont="1" applyFill="1" applyBorder="1" applyAlignment="1">
      <alignment horizontal="center" vertical="center"/>
    </xf>
    <xf numFmtId="0" fontId="71" fillId="42" borderId="112" xfId="0" applyFont="1" applyFill="1" applyBorder="1" applyAlignment="1">
      <alignment horizontal="center" vertical="center"/>
    </xf>
    <xf numFmtId="0" fontId="71" fillId="42" borderId="92" xfId="0" applyFont="1" applyFill="1" applyBorder="1" applyAlignment="1">
      <alignment horizontal="center" vertical="center" wrapText="1"/>
    </xf>
    <xf numFmtId="0" fontId="0" fillId="44" borderId="96" xfId="0" applyFill="1" applyBorder="1" applyAlignment="1">
      <alignment horizontal="center"/>
    </xf>
    <xf numFmtId="0" fontId="0" fillId="44" borderId="113" xfId="0" applyFill="1" applyBorder="1" applyAlignment="1">
      <alignment horizontal="center"/>
    </xf>
    <xf numFmtId="0" fontId="0" fillId="44" borderId="114" xfId="0" applyFill="1" applyBorder="1" applyAlignment="1">
      <alignment horizontal="center"/>
    </xf>
    <xf numFmtId="0" fontId="72" fillId="42" borderId="96" xfId="0" applyFont="1" applyFill="1" applyBorder="1" applyAlignment="1">
      <alignment horizontal="center"/>
    </xf>
    <xf numFmtId="0" fontId="72" fillId="42" borderId="113" xfId="0" applyFont="1" applyFill="1" applyBorder="1" applyAlignment="1">
      <alignment horizontal="center"/>
    </xf>
    <xf numFmtId="0" fontId="0" fillId="45" borderId="96" xfId="0" applyFont="1" applyFill="1" applyBorder="1" applyAlignment="1">
      <alignment horizontal="center"/>
    </xf>
    <xf numFmtId="0" fontId="0" fillId="45" borderId="113" xfId="0" applyFont="1" applyFill="1" applyBorder="1" applyAlignment="1">
      <alignment horizontal="center"/>
    </xf>
    <xf numFmtId="0" fontId="0" fillId="45" borderId="114"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
          <c:y val="0.00275"/>
          <c:w val="0.9815"/>
          <c:h val="0.9955"/>
        </c:manualLayout>
      </c:layout>
      <c:barChart>
        <c:barDir val="bar"/>
        <c:grouping val="clustered"/>
        <c:varyColors val="0"/>
        <c:ser>
          <c:idx val="10"/>
          <c:order val="1"/>
          <c:tx>
            <c:strRef>
              <c:f>'Hide - Calculation'!$AE$4</c:f>
              <c:strCache>
                <c:ptCount val="1"/>
                <c:pt idx="0">
                  <c:v>Highest</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Calculation'!$AE$5:$AE$31</c:f>
              <c:numCache>
                <c:ptCount val="27"/>
                <c:pt idx="2">
                  <c:v>0.8399885569100729</c:v>
                </c:pt>
                <c:pt idx="3">
                  <c:v>1</c:v>
                </c:pt>
                <c:pt idx="4">
                  <c:v>0.9775878039342467</c:v>
                </c:pt>
                <c:pt idx="5">
                  <c:v>1</c:v>
                </c:pt>
                <c:pt idx="6">
                  <c:v>0.9374998835846973</c:v>
                </c:pt>
                <c:pt idx="7">
                  <c:v>0.7027776425635427</c:v>
                </c:pt>
                <c:pt idx="8">
                  <c:v>0.6508263432318498</c:v>
                </c:pt>
                <c:pt idx="9">
                  <c:v>0.8467742594484168</c:v>
                </c:pt>
                <c:pt idx="10">
                  <c:v>1</c:v>
                </c:pt>
                <c:pt idx="11">
                  <c:v>0.7621144128083276</c:v>
                </c:pt>
                <c:pt idx="12">
                  <c:v>1</c:v>
                </c:pt>
                <c:pt idx="13">
                  <c:v>0</c:v>
                </c:pt>
                <c:pt idx="14">
                  <c:v>1</c:v>
                </c:pt>
                <c:pt idx="15">
                  <c:v>0.8983994175156471</c:v>
                </c:pt>
                <c:pt idx="16">
                  <c:v>1</c:v>
                </c:pt>
                <c:pt idx="17">
                  <c:v>1</c:v>
                </c:pt>
                <c:pt idx="18">
                  <c:v>1</c:v>
                </c:pt>
                <c:pt idx="19">
                  <c:v>1</c:v>
                </c:pt>
                <c:pt idx="20">
                  <c:v>1</c:v>
                </c:pt>
                <c:pt idx="21">
                  <c:v>1</c:v>
                </c:pt>
                <c:pt idx="22">
                  <c:v>0.9944650359577311</c:v>
                </c:pt>
                <c:pt idx="23">
                  <c:v>1</c:v>
                </c:pt>
                <c:pt idx="24">
                  <c:v>0</c:v>
                </c:pt>
                <c:pt idx="25">
                  <c:v>0</c:v>
                </c:pt>
                <c:pt idx="26">
                  <c:v>0</c:v>
                </c:pt>
              </c:numCache>
            </c:numRef>
          </c:val>
        </c:ser>
        <c:ser>
          <c:idx val="8"/>
          <c:order val="2"/>
          <c:tx>
            <c:strRef>
              <c:f>'Hide - Calculation'!$AD$4</c:f>
              <c:strCache>
                <c:ptCount val="1"/>
                <c:pt idx="0">
                  <c:v>Top quartile</c:v>
                </c:pt>
              </c:strCache>
            </c:strRef>
          </c:tx>
          <c:spPr>
            <a:solidFill>
              <a:srgbClr val="7F7F7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Calculation'!$AD$5:$AD$31</c:f>
              <c:numCache>
                <c:ptCount val="27"/>
                <c:pt idx="2">
                  <c:v>0.6047656330869436</c:v>
                </c:pt>
                <c:pt idx="3">
                  <c:v>0.705882347785065</c:v>
                </c:pt>
                <c:pt idx="4">
                  <c:v>0.6445769608091138</c:v>
                </c:pt>
                <c:pt idx="5">
                  <c:v>0.5517660759737639</c:v>
                </c:pt>
                <c:pt idx="6">
                  <c:v>0.6874998835846973</c:v>
                </c:pt>
                <c:pt idx="7">
                  <c:v>0.6111110007321436</c:v>
                </c:pt>
                <c:pt idx="8">
                  <c:v>0.555785018373377</c:v>
                </c:pt>
                <c:pt idx="9">
                  <c:v>0.5524193955416692</c:v>
                </c:pt>
                <c:pt idx="10">
                  <c:v>0.5877192997744086</c:v>
                </c:pt>
                <c:pt idx="11">
                  <c:v>0.6387664229484681</c:v>
                </c:pt>
                <c:pt idx="12">
                  <c:v>0.6203398265334068</c:v>
                </c:pt>
                <c:pt idx="13">
                  <c:v>0</c:v>
                </c:pt>
                <c:pt idx="14">
                  <c:v>0.5928961814821211</c:v>
                </c:pt>
                <c:pt idx="15">
                  <c:v>0.6376668032010064</c:v>
                </c:pt>
                <c:pt idx="16">
                  <c:v>0.6429838899362202</c:v>
                </c:pt>
                <c:pt idx="17">
                  <c:v>0.6448167744536523</c:v>
                </c:pt>
                <c:pt idx="18">
                  <c:v>0.7458994531855727</c:v>
                </c:pt>
                <c:pt idx="19">
                  <c:v>0.6870645007166396</c:v>
                </c:pt>
                <c:pt idx="20">
                  <c:v>0.6120846439796529</c:v>
                </c:pt>
                <c:pt idx="21">
                  <c:v>0.5852600982772473</c:v>
                </c:pt>
                <c:pt idx="22">
                  <c:v>0.6220461741894425</c:v>
                </c:pt>
                <c:pt idx="23">
                  <c:v>0.5689259860196819</c:v>
                </c:pt>
                <c:pt idx="24">
                  <c:v>0</c:v>
                </c:pt>
                <c:pt idx="25">
                  <c:v>0</c:v>
                </c:pt>
                <c:pt idx="26">
                  <c:v>0</c:v>
                </c:pt>
              </c:numCache>
            </c:numRef>
          </c:val>
        </c:ser>
        <c:ser>
          <c:idx val="6"/>
          <c:order val="4"/>
          <c:tx>
            <c:strRef>
              <c:f>'Hide - Calculation'!$AB$4</c:f>
              <c:strCache>
                <c:ptCount val="1"/>
                <c:pt idx="0">
                  <c:v>Bottom quartile</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Calculation'!$AB$5:$AB$31</c:f>
              <c:numCache>
                <c:ptCount val="27"/>
                <c:pt idx="2">
                  <c:v>0.38599111713065853</c:v>
                </c:pt>
                <c:pt idx="3">
                  <c:v>0.44117645640892855</c:v>
                </c:pt>
                <c:pt idx="4">
                  <c:v>0.3837441573545864</c:v>
                </c:pt>
                <c:pt idx="5">
                  <c:v>0.4565374534518152</c:v>
                </c:pt>
                <c:pt idx="6">
                  <c:v>0.3125</c:v>
                </c:pt>
                <c:pt idx="7">
                  <c:v>0.4055554506955365</c:v>
                </c:pt>
                <c:pt idx="8">
                  <c:v>0.3801652378588486</c:v>
                </c:pt>
                <c:pt idx="9">
                  <c:v>0.2943548639067476</c:v>
                </c:pt>
                <c:pt idx="10">
                  <c:v>0.37426897170487405</c:v>
                </c:pt>
                <c:pt idx="11">
                  <c:v>0.38986782868576897</c:v>
                </c:pt>
                <c:pt idx="12">
                  <c:v>0.4226016826260796</c:v>
                </c:pt>
                <c:pt idx="13">
                  <c:v>0</c:v>
                </c:pt>
                <c:pt idx="14">
                  <c:v>0.38719750627403826</c:v>
                </c:pt>
                <c:pt idx="15">
                  <c:v>0.3576400241010967</c:v>
                </c:pt>
                <c:pt idx="16">
                  <c:v>0.3459358256584759</c:v>
                </c:pt>
                <c:pt idx="17">
                  <c:v>0.3682121847068854</c:v>
                </c:pt>
                <c:pt idx="18">
                  <c:v>0.38555908539540446</c:v>
                </c:pt>
                <c:pt idx="19">
                  <c:v>0.40995046901030513</c:v>
                </c:pt>
                <c:pt idx="20">
                  <c:v>0.4028432016781319</c:v>
                </c:pt>
                <c:pt idx="21">
                  <c:v>0.434232545676297</c:v>
                </c:pt>
                <c:pt idx="22">
                  <c:v>0.4207222542020145</c:v>
                </c:pt>
                <c:pt idx="23">
                  <c:v>0.45996941755864135</c:v>
                </c:pt>
                <c:pt idx="24">
                  <c:v>0</c:v>
                </c:pt>
                <c:pt idx="25">
                  <c:v>0</c:v>
                </c:pt>
                <c:pt idx="26">
                  <c:v>0</c:v>
                </c:pt>
              </c:numCache>
            </c:numRef>
          </c:val>
        </c:ser>
        <c:ser>
          <c:idx val="4"/>
          <c:order val="5"/>
          <c:tx>
            <c:strRef>
              <c:f>'Hide - Calculation'!$AA$4</c:f>
              <c:strCache>
                <c:ptCount val="1"/>
                <c:pt idx="0">
                  <c:v>Lowest</c:v>
                </c:pt>
              </c:strCache>
            </c:strRef>
          </c:tx>
          <c:spPr>
            <a:solidFill>
              <a:srgbClr val="FFFF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Calculation'!$AA$5:$AA$31</c:f>
              <c:numCache>
                <c:ptCount val="27"/>
                <c:pt idx="2">
                  <c:v>0</c:v>
                </c:pt>
                <c:pt idx="3">
                  <c:v>0.3823529237745941</c:v>
                </c:pt>
                <c:pt idx="4">
                  <c:v>0</c:v>
                </c:pt>
                <c:pt idx="5">
                  <c:v>0.29608620371896893</c:v>
                </c:pt>
                <c:pt idx="6">
                  <c:v>0</c:v>
                </c:pt>
                <c:pt idx="7">
                  <c:v>0</c:v>
                </c:pt>
                <c:pt idx="8">
                  <c:v>0</c:v>
                </c:pt>
                <c:pt idx="9">
                  <c:v>0</c:v>
                </c:pt>
                <c:pt idx="10">
                  <c:v>0.13157890609096715</c:v>
                </c:pt>
                <c:pt idx="11">
                  <c:v>0</c:v>
                </c:pt>
                <c:pt idx="12">
                  <c:v>0.195249185207754</c:v>
                </c:pt>
                <c:pt idx="13">
                  <c:v>0</c:v>
                </c:pt>
                <c:pt idx="14">
                  <c:v>0.19047139912128117</c:v>
                </c:pt>
                <c:pt idx="15">
                  <c:v>0</c:v>
                </c:pt>
                <c:pt idx="16">
                  <c:v>0.032884709306752906</c:v>
                </c:pt>
                <c:pt idx="17">
                  <c:v>0.20586578116128842</c:v>
                </c:pt>
                <c:pt idx="18">
                  <c:v>0.18626199435588542</c:v>
                </c:pt>
                <c:pt idx="19">
                  <c:v>0.3256625426123278</c:v>
                </c:pt>
                <c:pt idx="20">
                  <c:v>0.17309829535948018</c:v>
                </c:pt>
                <c:pt idx="21">
                  <c:v>0.2579472774266024</c:v>
                </c:pt>
                <c:pt idx="22">
                  <c:v>0</c:v>
                </c:pt>
                <c:pt idx="23">
                  <c:v>0.2788181208260177</c:v>
                </c:pt>
                <c:pt idx="24">
                  <c:v>0</c:v>
                </c:pt>
                <c:pt idx="25">
                  <c:v>0</c:v>
                </c:pt>
                <c:pt idx="26">
                  <c:v>0</c:v>
                </c:pt>
              </c:numCache>
            </c:numRef>
          </c:val>
        </c:ser>
        <c:overlap val="100"/>
        <c:gapWidth val="100"/>
        <c:axId val="43461694"/>
        <c:axId val="55610927"/>
      </c:barChart>
      <c:scatterChart>
        <c:scatterStyle val="lineMarker"/>
        <c:varyColors val="0"/>
        <c:ser>
          <c:idx val="2"/>
          <c:order val="0"/>
          <c:tx>
            <c:strRef>
              <c:f>'Hide - Calculation'!$AI$4</c:f>
              <c:strCache>
                <c:ptCount val="1"/>
                <c:pt idx="0">
                  <c:v>England Average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6"/>
            <c:spPr>
              <a:solidFill>
                <a:srgbClr val="000000"/>
              </a:solidFill>
              <a:ln>
                <a:solidFill>
                  <a:srgbClr val="FFFFFF"/>
                </a:solidFill>
              </a:ln>
            </c:spPr>
          </c:marker>
          <c:xVal>
            <c:numRef>
              <c:f>'Hide - Calculation'!$AI$5:$AI$31</c:f>
              <c:numCache>
                <c:ptCount val="27"/>
                <c:pt idx="2">
                  <c:v>0.4648593781653038</c:v>
                </c:pt>
                <c:pt idx="3">
                  <c:v>0.6767920705465336</c:v>
                </c:pt>
                <c:pt idx="4">
                  <c:v>0.5665320185029654</c:v>
                </c:pt>
                <c:pt idx="5">
                  <c:v>0.5061061299743658</c:v>
                </c:pt>
                <c:pt idx="6">
                  <c:v>0.4337953495177527</c:v>
                </c:pt>
                <c:pt idx="7">
                  <c:v>0.5496197727079024</c:v>
                </c:pt>
                <c:pt idx="8">
                  <c:v>0.5738454325980172</c:v>
                </c:pt>
                <c:pt idx="9">
                  <c:v>0.3547103847718398</c:v>
                </c:pt>
                <c:pt idx="10">
                  <c:v>0.9378051662857604</c:v>
                </c:pt>
                <c:pt idx="11">
                  <c:v>0.597561099247916</c:v>
                </c:pt>
                <c:pt idx="12">
                  <c:v>0.5831008501299338</c:v>
                </c:pt>
                <c:pt idx="13">
                  <c:v>0.5</c:v>
                </c:pt>
                <c:pt idx="14">
                  <c:v>0.4840531001415612</c:v>
                </c:pt>
                <c:pt idx="15">
                  <c:v>0.5648524731761879</c:v>
                </c:pt>
                <c:pt idx="16">
                  <c:v>0.4054871738212601</c:v>
                </c:pt>
                <c:pt idx="17">
                  <c:v>0.5262965927554566</c:v>
                </c:pt>
                <c:pt idx="18">
                  <c:v>0.6359052468972599</c:v>
                </c:pt>
                <c:pt idx="19">
                  <c:v>0.6814160153991172</c:v>
                </c:pt>
                <c:pt idx="20">
                  <c:v>0.27782298127876537</c:v>
                </c:pt>
                <c:pt idx="21">
                  <c:v>0.647439225534077</c:v>
                </c:pt>
                <c:pt idx="22">
                  <c:v>0.5398360498154409</c:v>
                </c:pt>
                <c:pt idx="23">
                  <c:v>0.5347300136376179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7"/>
          <c:order val="3"/>
          <c:tx>
            <c:strRef>
              <c:f>'Hide - Calculation'!$AC$4</c:f>
              <c:strCache>
                <c:ptCount val="1"/>
                <c:pt idx="0">
                  <c:v>PCT Median</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xVal>
            <c:numRef>
              <c:f>'Hide - Calculation'!$AC$5:$AC$31</c:f>
              <c:numCache>
                <c:ptCount val="27"/>
                <c:pt idx="2">
                  <c:v>0.5</c:v>
                </c:pt>
                <c:pt idx="3">
                  <c:v>0.5</c:v>
                </c:pt>
                <c:pt idx="4">
                  <c:v>0.5</c:v>
                </c:pt>
                <c:pt idx="5">
                  <c:v>0.5</c:v>
                </c:pt>
                <c:pt idx="6">
                  <c:v>0.5</c:v>
                </c:pt>
                <c:pt idx="7">
                  <c:v>0.5</c:v>
                </c:pt>
                <c:pt idx="8">
                  <c:v>0.5</c:v>
                </c:pt>
                <c:pt idx="9">
                  <c:v>0.5</c:v>
                </c:pt>
                <c:pt idx="10">
                  <c:v>0.5</c:v>
                </c:pt>
                <c:pt idx="11">
                  <c:v>0.5</c:v>
                </c:pt>
                <c:pt idx="12">
                  <c:v>0.5</c:v>
                </c:pt>
                <c:pt idx="13">
                  <c:v>0.5</c:v>
                </c:pt>
                <c:pt idx="14">
                  <c:v>0.5</c:v>
                </c:pt>
                <c:pt idx="15">
                  <c:v>0.5</c:v>
                </c:pt>
                <c:pt idx="16">
                  <c:v>0.5</c:v>
                </c:pt>
                <c:pt idx="17">
                  <c:v>0.5</c:v>
                </c:pt>
                <c:pt idx="18">
                  <c:v>0.5</c:v>
                </c:pt>
                <c:pt idx="19">
                  <c:v>0.5</c:v>
                </c:pt>
                <c:pt idx="20">
                  <c:v>0.5</c:v>
                </c:pt>
                <c:pt idx="21">
                  <c:v>0.5</c:v>
                </c:pt>
                <c:pt idx="22">
                  <c:v>0.5</c:v>
                </c:pt>
                <c:pt idx="23">
                  <c:v>0.5</c:v>
                </c:pt>
                <c:pt idx="24">
                  <c:v>0.5</c:v>
                </c:pt>
                <c:pt idx="25">
                  <c:v>0.5</c:v>
                </c:pt>
                <c:pt idx="26">
                  <c:v>0.5</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1"/>
        </c:ser>
        <c:ser>
          <c:idx val="0"/>
          <c:order val="6"/>
          <c:tx>
            <c:strRef>
              <c:f>'Hide - Calculation'!$AF$4</c:f>
              <c:strCache>
                <c:ptCount val="1"/>
                <c:pt idx="0">
                  <c:v>No sig available chart</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4"/>
            <c:spPr>
              <a:solidFill>
                <a:srgbClr val="FFFFFF"/>
              </a:solidFill>
              <a:ln>
                <a:solidFill>
                  <a:srgbClr val="000000"/>
                </a:solidFill>
              </a:ln>
            </c:spPr>
          </c:marker>
          <c:xVal>
            <c:numRef>
              <c:f>'Hide - Calculation'!$AF$5:$AF$31</c:f>
              <c:numCache>
                <c:ptCount val="27"/>
                <c:pt idx="2">
                  <c:v>-999</c:v>
                </c:pt>
                <c:pt idx="3">
                  <c:v>-999</c:v>
                </c:pt>
                <c:pt idx="4">
                  <c:v>-999</c:v>
                </c:pt>
                <c:pt idx="5">
                  <c:v>-999</c:v>
                </c:pt>
                <c:pt idx="6">
                  <c:v>-999</c:v>
                </c:pt>
                <c:pt idx="7">
                  <c:v>-999</c:v>
                </c:pt>
                <c:pt idx="8">
                  <c:v>-999</c:v>
                </c:pt>
                <c:pt idx="9">
                  <c:v>-999</c:v>
                </c:pt>
                <c:pt idx="10">
                  <c:v>-999</c:v>
                </c:pt>
                <c:pt idx="11">
                  <c:v>-999</c:v>
                </c:pt>
                <c:pt idx="12">
                  <c:v>-999</c:v>
                </c:pt>
                <c:pt idx="13">
                  <c:v>-999</c:v>
                </c:pt>
                <c:pt idx="14">
                  <c:v>-999</c:v>
                </c:pt>
                <c:pt idx="15">
                  <c:v>-999</c:v>
                </c:pt>
                <c:pt idx="16">
                  <c:v>-999</c:v>
                </c:pt>
                <c:pt idx="17">
                  <c:v>-999</c:v>
                </c:pt>
                <c:pt idx="18">
                  <c:v>-999</c:v>
                </c:pt>
                <c:pt idx="19">
                  <c:v>-999</c:v>
                </c:pt>
                <c:pt idx="20">
                  <c:v>-999</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1"/>
          <c:order val="7"/>
          <c:tx>
            <c:strRef>
              <c:f>'Hide - Calculation'!$AG$4</c:f>
              <c:strCache>
                <c:ptCount val="1"/>
                <c:pt idx="0">
                  <c:v>No sig 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00CCFF"/>
              </a:solidFill>
              <a:ln>
                <a:solidFill>
                  <a:srgbClr val="000000"/>
                </a:solidFill>
              </a:ln>
            </c:spPr>
          </c:marker>
          <c:xVal>
            <c:numRef>
              <c:f>'Hide - Calculation'!$AG$5:$AG$31</c:f>
              <c:numCache>
                <c:ptCount val="27"/>
                <c:pt idx="2">
                  <c:v>-999</c:v>
                </c:pt>
                <c:pt idx="3">
                  <c:v>-999</c:v>
                </c:pt>
                <c:pt idx="4">
                  <c:v>-999</c:v>
                </c:pt>
                <c:pt idx="5">
                  <c:v>0.5109079488904968</c:v>
                </c:pt>
                <c:pt idx="6">
                  <c:v>0.5624999320134634</c:v>
                </c:pt>
                <c:pt idx="7">
                  <c:v>-999</c:v>
                </c:pt>
                <c:pt idx="8">
                  <c:v>0.5106549058637052</c:v>
                </c:pt>
                <c:pt idx="9">
                  <c:v>-999</c:v>
                </c:pt>
                <c:pt idx="10">
                  <c:v>0.5487338891562771</c:v>
                </c:pt>
                <c:pt idx="11">
                  <c:v>-999</c:v>
                </c:pt>
                <c:pt idx="12">
                  <c:v>-999</c:v>
                </c:pt>
                <c:pt idx="13">
                  <c:v>-999</c:v>
                </c:pt>
                <c:pt idx="14">
                  <c:v>0.5530835233766787</c:v>
                </c:pt>
                <c:pt idx="15">
                  <c:v>0.4203896505069276</c:v>
                </c:pt>
                <c:pt idx="16">
                  <c:v>-999</c:v>
                </c:pt>
                <c:pt idx="17">
                  <c:v>0.44785182782303445</c:v>
                </c:pt>
                <c:pt idx="18">
                  <c:v>-999</c:v>
                </c:pt>
                <c:pt idx="19">
                  <c:v>-999</c:v>
                </c:pt>
                <c:pt idx="20">
                  <c:v>0.43678127874702394</c:v>
                </c:pt>
                <c:pt idx="21">
                  <c:v>0.4393603892401707</c:v>
                </c:pt>
                <c:pt idx="22">
                  <c:v>0.4426828437898297</c:v>
                </c:pt>
                <c:pt idx="23">
                  <c:v>0.5130134423833005</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2"/>
          <c:order val="8"/>
          <c:tx>
            <c:strRef>
              <c:f>'Hide - Calculation'!$AH$4</c:f>
              <c:strCache>
                <c:ptCount val="1"/>
                <c:pt idx="0">
                  <c:v>Sig Diff_chart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FF9900"/>
              </a:solidFill>
              <a:ln>
                <a:solidFill>
                  <a:srgbClr val="000000"/>
                </a:solidFill>
              </a:ln>
            </c:spPr>
          </c:marker>
          <c:xVal>
            <c:numRef>
              <c:f>'Hide - Calculation'!$AH$5:$AH$31</c:f>
              <c:numCache>
                <c:ptCount val="27"/>
                <c:pt idx="2">
                  <c:v>0.5419825465610939</c:v>
                </c:pt>
                <c:pt idx="3">
                  <c:v>0.38235292158324674</c:v>
                </c:pt>
                <c:pt idx="4">
                  <c:v>0.134246960066093</c:v>
                </c:pt>
                <c:pt idx="5">
                  <c:v>-999</c:v>
                </c:pt>
                <c:pt idx="6">
                  <c:v>-999</c:v>
                </c:pt>
                <c:pt idx="7">
                  <c:v>0.6296332804984538</c:v>
                </c:pt>
                <c:pt idx="8">
                  <c:v>-999</c:v>
                </c:pt>
                <c:pt idx="9">
                  <c:v>0.7127580597305773</c:v>
                </c:pt>
                <c:pt idx="10">
                  <c:v>-999</c:v>
                </c:pt>
                <c:pt idx="11">
                  <c:v>0.6607774733709718</c:v>
                </c:pt>
                <c:pt idx="12">
                  <c:v>0.38301356099721884</c:v>
                </c:pt>
                <c:pt idx="13">
                  <c:v>0.2209571732099269</c:v>
                </c:pt>
                <c:pt idx="14">
                  <c:v>-999</c:v>
                </c:pt>
                <c:pt idx="15">
                  <c:v>-999</c:v>
                </c:pt>
                <c:pt idx="16">
                  <c:v>0.26584607221703177</c:v>
                </c:pt>
                <c:pt idx="17">
                  <c:v>-999</c:v>
                </c:pt>
                <c:pt idx="18">
                  <c:v>-999</c:v>
                </c:pt>
                <c:pt idx="19">
                  <c:v>0.3925483054081285</c:v>
                </c:pt>
                <c:pt idx="20">
                  <c:v>-999</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axId val="30736296"/>
        <c:axId val="8191209"/>
      </c:scatterChart>
      <c:catAx>
        <c:axId val="43461694"/>
        <c:scaling>
          <c:orientation val="maxMin"/>
        </c:scaling>
        <c:axPos val="l"/>
        <c:delete val="0"/>
        <c:numFmt formatCode="General" sourceLinked="1"/>
        <c:majorTickMark val="out"/>
        <c:minorTickMark val="none"/>
        <c:tickLblPos val="none"/>
        <c:spPr>
          <a:ln w="3175">
            <a:noFill/>
          </a:ln>
        </c:spPr>
        <c:crossAx val="55610927"/>
        <c:crosses val="autoZero"/>
        <c:auto val="1"/>
        <c:lblOffset val="100"/>
        <c:tickLblSkip val="1"/>
        <c:noMultiLvlLbl val="0"/>
      </c:catAx>
      <c:valAx>
        <c:axId val="55610927"/>
        <c:scaling>
          <c:orientation val="minMax"/>
          <c:max val="1"/>
          <c:min val="0"/>
        </c:scaling>
        <c:axPos val="t"/>
        <c:delete val="0"/>
        <c:numFmt formatCode="General" sourceLinked="1"/>
        <c:majorTickMark val="none"/>
        <c:minorTickMark val="none"/>
        <c:tickLblPos val="none"/>
        <c:spPr>
          <a:ln w="3175">
            <a:noFill/>
          </a:ln>
        </c:spPr>
        <c:crossAx val="43461694"/>
        <c:crossesAt val="1"/>
        <c:crossBetween val="between"/>
        <c:dispUnits/>
        <c:majorUnit val="1"/>
      </c:valAx>
      <c:valAx>
        <c:axId val="30736296"/>
        <c:scaling>
          <c:orientation val="minMax"/>
          <c:max val="1"/>
          <c:min val="0"/>
        </c:scaling>
        <c:axPos val="t"/>
        <c:delete val="0"/>
        <c:numFmt formatCode="General" sourceLinked="1"/>
        <c:majorTickMark val="none"/>
        <c:minorTickMark val="none"/>
        <c:tickLblPos val="none"/>
        <c:spPr>
          <a:ln w="3175">
            <a:noFill/>
          </a:ln>
        </c:spPr>
        <c:crossAx val="8191209"/>
        <c:crosses val="max"/>
        <c:crossBetween val="midCat"/>
        <c:dispUnits/>
        <c:majorUnit val="0.1"/>
        <c:minorUnit val="0.020000000000000004"/>
      </c:valAx>
      <c:valAx>
        <c:axId val="8191209"/>
        <c:scaling>
          <c:orientation val="maxMin"/>
          <c:max val="29"/>
          <c:min val="0"/>
        </c:scaling>
        <c:axPos val="l"/>
        <c:delete val="0"/>
        <c:numFmt formatCode="General" sourceLinked="1"/>
        <c:majorTickMark val="none"/>
        <c:minorTickMark val="none"/>
        <c:tickLblPos val="none"/>
        <c:spPr>
          <a:ln w="3175">
            <a:noFill/>
          </a:ln>
        </c:spPr>
        <c:crossAx val="30736296"/>
        <c:crosses val="max"/>
        <c:crossBetween val="midCat"/>
        <c:dispUnits/>
      </c:valAx>
      <c:spPr>
        <a:noFill/>
        <a:ln>
          <a:noFill/>
        </a:ln>
      </c:spPr>
    </c:plotArea>
    <c:plotVisOnly val="1"/>
    <c:dispBlanksAs val="gap"/>
    <c:showDLblsOverMax val="0"/>
  </c:chart>
  <c:spPr>
    <a:noFill/>
    <a:ln w="3175">
      <a:noFill/>
    </a:ln>
  </c:spPr>
  <c:txPr>
    <a:bodyPr vert="horz" rot="0"/>
    <a:lstStyle/>
    <a:p>
      <a:pPr>
        <a:defRPr lang="en-US" cap="none" sz="55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image" Target="../media/image1.png" /><Relationship Id="rId4" Type="http://schemas.openxmlformats.org/officeDocument/2006/relationships/image" Target="../media/image2.png" /><Relationship Id="rId5" Type="http://schemas.openxmlformats.org/officeDocument/2006/relationships/hyperlink" Target="http://www.ncin.org.uk/cancer_information_tools/profiles/gp_profiles.aspx" TargetMode="External" /><Relationship Id="rId6" Type="http://schemas.openxmlformats.org/officeDocument/2006/relationships/hyperlink" Target="http://www.ncin.org.uk/cancer_information_tools/profiles/gp_profiles.aspx" TargetMode="External" /><Relationship Id="rId7" Type="http://schemas.openxmlformats.org/officeDocument/2006/relationships/hyperlink" Target="http://www.ncin.org.uk/cancer_information_tools/profiles/gp_profiles.aspx" TargetMode="External" /><Relationship Id="rId8" Type="http://schemas.openxmlformats.org/officeDocument/2006/relationships/hyperlink" Target="http://www.ncin.org.uk/cancer_information_tools/profiles/gp_profiles.aspx" TargetMode="External" /><Relationship Id="rId9" Type="http://schemas.openxmlformats.org/officeDocument/2006/relationships/hyperlink" Target="http://www.ncin.org.uk/" TargetMode="External" /><Relationship Id="rId10" Type="http://schemas.openxmlformats.org/officeDocument/2006/relationships/hyperlink" Target="mailto:gp.profiles@ncin.org.uk?subject=GP%20Practice%20Profiles" TargetMode="External" /><Relationship Id="rId11" Type="http://schemas.openxmlformats.org/officeDocument/2006/relationships/hyperlink" Target="http://www.nationalarchives.gov.uk/doc/open-government-licence/" TargetMode="External" /><Relationship Id="rId12" Type="http://schemas.openxmlformats.org/officeDocument/2006/relationships/hyperlink" Target="http://www.ic.nhs.uk/data-protection/terms-and-conditions" TargetMode="External" /></Relationships>
</file>

<file path=xl/drawings/_rels/drawing2.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hyperlink" Target="http://www.ncin.org.uk/cancer_information_tools/profiles/gp_profiles.aspx" TargetMode="External" /><Relationship Id="rId4" Type="http://schemas.openxmlformats.org/officeDocument/2006/relationships/hyperlink" Target="http://www.ncin.org.uk/cancer_information_tools/profiles/gp_profiles.aspx" TargetMode="External" /><Relationship Id="rId5" Type="http://schemas.openxmlformats.org/officeDocument/2006/relationships/image" Target="../media/image1.png" /><Relationship Id="rId6"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3.jpeg" /><Relationship Id="rId3" Type="http://schemas.openxmlformats.org/officeDocument/2006/relationships/image" Target="../media/image4.png" /><Relationship Id="rId4"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2</xdr:col>
      <xdr:colOff>171450</xdr:colOff>
      <xdr:row>2</xdr:row>
      <xdr:rowOff>66675</xdr:rowOff>
    </xdr:to>
    <xdr:sp>
      <xdr:nvSpPr>
        <xdr:cNvPr id="1" name="Rectangle 1">
          <a:hlinkClick r:id="rId1"/>
        </xdr:cNvPr>
        <xdr:cNvSpPr>
          <a:spLocks/>
        </xdr:cNvSpPr>
      </xdr:nvSpPr>
      <xdr:spPr>
        <a:xfrm>
          <a:off x="571500" y="266700"/>
          <a:ext cx="819150" cy="123825"/>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114300</xdr:colOff>
      <xdr:row>2</xdr:row>
      <xdr:rowOff>95250</xdr:rowOff>
    </xdr:from>
    <xdr:to>
      <xdr:col>2</xdr:col>
      <xdr:colOff>323850</xdr:colOff>
      <xdr:row>3</xdr:row>
      <xdr:rowOff>57150</xdr:rowOff>
    </xdr:to>
    <xdr:sp>
      <xdr:nvSpPr>
        <xdr:cNvPr id="2" name="Rectangle 2">
          <a:hlinkClick r:id="rId2"/>
        </xdr:cNvPr>
        <xdr:cNvSpPr>
          <a:spLocks/>
        </xdr:cNvSpPr>
      </xdr:nvSpPr>
      <xdr:spPr>
        <a:xfrm>
          <a:off x="723900" y="419100"/>
          <a:ext cx="819150" cy="123825"/>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571500</xdr:colOff>
      <xdr:row>1</xdr:row>
      <xdr:rowOff>104775</xdr:rowOff>
    </xdr:from>
    <xdr:to>
      <xdr:col>13</xdr:col>
      <xdr:colOff>38100</xdr:colOff>
      <xdr:row>77</xdr:row>
      <xdr:rowOff>0</xdr:rowOff>
    </xdr:to>
    <xdr:grpSp>
      <xdr:nvGrpSpPr>
        <xdr:cNvPr id="3" name="Group 21"/>
        <xdr:cNvGrpSpPr>
          <a:grpSpLocks/>
        </xdr:cNvGrpSpPr>
      </xdr:nvGrpSpPr>
      <xdr:grpSpPr>
        <a:xfrm>
          <a:off x="571500" y="266700"/>
          <a:ext cx="7391400" cy="12201525"/>
          <a:chOff x="571500" y="266699"/>
          <a:chExt cx="7391400" cy="12201525"/>
        </a:xfrm>
        <a:solidFill>
          <a:srgbClr val="FFFFFF"/>
        </a:solidFill>
      </xdr:grpSpPr>
      <xdr:sp>
        <xdr:nvSpPr>
          <xdr:cNvPr id="4" name="TextBox 4"/>
          <xdr:cNvSpPr txBox="1">
            <a:spLocks noChangeArrowheads="1"/>
          </xdr:cNvSpPr>
        </xdr:nvSpPr>
        <xdr:spPr>
          <a:xfrm>
            <a:off x="571500" y="266699"/>
            <a:ext cx="7391400" cy="12201525"/>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July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are the General Practice Profiles for Cancer?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General Practice Profiles for Cancer have been produced by the National Cancer Intelligence Network (NCIN)</a:t>
            </a:r>
            <a:r>
              <a:rPr lang="en-US" cap="none" sz="1100" b="0" i="0" u="none" baseline="30000">
                <a:solidFill>
                  <a:srgbClr val="000000"/>
                </a:solidFill>
                <a:latin typeface="Calibri"/>
                <a:ea typeface="Calibri"/>
                <a:cs typeface="Calibri"/>
              </a:rPr>
              <a:t>1</a:t>
            </a:r>
            <a:r>
              <a:rPr lang="en-US" cap="none" sz="1100" b="0" i="0" u="none" baseline="0">
                <a:solidFill>
                  <a:srgbClr val="000000"/>
                </a:solidFill>
                <a:latin typeface="Calibri"/>
                <a:ea typeface="Calibri"/>
                <a:cs typeface="Calibri"/>
              </a:rPr>
              <a:t> and give information about  key indicators relating to cancer services for most GP practices in England</a:t>
            </a:r>
            <a:r>
              <a:rPr lang="en-US" cap="none" sz="1100" b="0" i="0" u="none" baseline="3000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 They are intended to help GP practices think about the services they offer to their patients, in particular those services related to recognising symptoms and diagnosing cancer earlier.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These profiles are not for assessing the performance of a practice - there is often no ‘right or wrong’ answer for an indicator and many are affected by factors beyond a GP’s control. But by looking at the indicators together, it is possible to get a ‘feel’ for those areas (indicators) that can affect or influence others, and to gain an understanding of why one indicator may look high and another low. For example, a practice with an elderly population may be expected to make more referrals with suspected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is an indicator?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There are currently 22 indicators shown on each profile, and each one relates to either a particular service offered or used by patients within a particular GP practice e.g. referrals for those showing symptoms of cancer, cancer screening, or information about the population which the practice covers e.g. age and deprivation. The indicators are grouped into four ‘domains’, each containing indicators that are similar in type.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We have provided further guidance on the information included in the profiles on the next page of this workbook. Full details of the source for each indicator and detailed methods for their calculation can be found in a separate document called “General Practice Profiles for cancer: Meta-data for profile indicators”, which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How do</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‘read’ a profile for a GP Practice?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information in a profile for each practice is shown in a way that allows the information to be compared with other practices within a Primary Care Trust (PCT) and across England. A brief guide to the format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Will more indicators be included over time?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So far we have only used information available nationally with a high degree of completeness, but as more information becomes available there is the potential to add new indicators to the profiles. Three indicators showing the numbers of patients first diagnosed with their cancer by different routes have been removed from this version of the profiles as these results are currently being reviewed for publication in a scientific journal. Updated profiles including these will be released once this process is complete.</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Who should</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contact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For general queries about any GP Practice Profile, please email </a:t>
            </a:r>
            <a:r>
              <a:rPr lang="en-US" cap="none" sz="1100" b="0" i="0" u="sng" baseline="0">
                <a:solidFill>
                  <a:srgbClr val="000000"/>
                </a:solidFill>
                <a:latin typeface="Calibri"/>
                <a:ea typeface="Calibri"/>
                <a:cs typeface="Calibri"/>
              </a:rPr>
              <a:t>gp.profiles@ncin.org.uk</a:t>
            </a:r>
            <a:r>
              <a:rPr lang="en-US" cap="none" sz="1100" b="0" i="0" u="none" baseline="0">
                <a:solidFill>
                  <a:srgbClr val="000000"/>
                </a:solidFill>
                <a:latin typeface="Calibri"/>
                <a:ea typeface="Calibri"/>
                <a:cs typeface="Calibri"/>
              </a:rPr>
              <a:t> (please state “General Practice Profiles in the subject).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Licensing</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Unless otherwise stated, you may use and re-use the information included in these profiles (not including logos or other artwork) free of charge in any format or medium, under the terms of the </a:t>
            </a:r>
            <a:r>
              <a:rPr lang="en-US" cap="none" sz="1100" b="0" i="0" u="sng" baseline="0">
                <a:solidFill>
                  <a:srgbClr val="000000"/>
                </a:solidFill>
                <a:latin typeface="Calibri"/>
                <a:ea typeface="Calibri"/>
                <a:cs typeface="Calibri"/>
              </a:rPr>
              <a:t>Open Government Licence</a:t>
            </a:r>
            <a:r>
              <a:rPr lang="en-US" cap="none" sz="1100" b="0" i="0" u="none" baseline="0">
                <a:solidFill>
                  <a:srgbClr val="000000"/>
                </a:solidFill>
                <a:latin typeface="Calibri"/>
                <a:ea typeface="Calibri"/>
                <a:cs typeface="Calibri"/>
              </a:rPr>
              <a:t>. Such re-use should be acknowledged and we encourage users to establish hypertext links to the NCIN website.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Information on ‘Practice Population aged 65+’, ‘Socio-economic deprivation’, and ‘Prevalent cancer cases’ is copyright, The Health and Social Care Information Centre and may be re-used under their </a:t>
            </a:r>
            <a:r>
              <a:rPr lang="en-US" cap="none" sz="1100" b="0" i="0" u="sng" baseline="0">
                <a:solidFill>
                  <a:srgbClr val="000000"/>
                </a:solidFill>
                <a:latin typeface="Calibri"/>
                <a:ea typeface="Calibri"/>
                <a:cs typeface="Calibri"/>
              </a:rPr>
              <a:t>terms and conditions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1</a:t>
            </a:r>
            <a:r>
              <a:rPr lang="en-US" cap="none" sz="1100" b="1" i="0" u="none" baseline="0">
                <a:solidFill>
                  <a:srgbClr val="000000"/>
                </a:solidFill>
                <a:latin typeface="Calibri"/>
                <a:ea typeface="Calibri"/>
                <a:cs typeface="Calibri"/>
              </a:rPr>
              <a:t> About the National Cancer Intelligence Network (NCIN)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was established in June 2008 and its remit is to coordinate the collection, analysis and publication of comparative national statistics on diagnosis, treatment and outcomes for all types of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As part of the National Cancer Research Institute, the NCIN aims to promote efficient and effective data collection at each stage of the cancer journey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Patient care will be monitored by the NCIN through expert analyses of up-to-date statistics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drive improvements in the standards of care and clinical outcomes through exploiting data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support audit and research programmes by providing cancer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Visit </a:t>
            </a:r>
            <a:r>
              <a:rPr lang="en-US" cap="none" sz="1100" b="0" i="0" u="sng" baseline="0">
                <a:solidFill>
                  <a:srgbClr val="000000"/>
                </a:solidFill>
                <a:latin typeface="Calibri"/>
                <a:ea typeface="Calibri"/>
                <a:cs typeface="Calibri"/>
              </a:rPr>
              <a:t>www.ncin.org.uk</a:t>
            </a:r>
            <a:r>
              <a:rPr lang="en-US" cap="none" sz="1100" b="0" i="0" u="none" baseline="0">
                <a:solidFill>
                  <a:srgbClr val="000000"/>
                </a:solidFill>
                <a:latin typeface="Calibri"/>
                <a:ea typeface="Calibri"/>
                <a:cs typeface="Calibri"/>
              </a:rPr>
              <a: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2</a:t>
            </a:r>
            <a:r>
              <a:rPr lang="en-US" cap="none" sz="1100" b="1" i="0" u="none" baseline="0">
                <a:solidFill>
                  <a:srgbClr val="000000"/>
                </a:solidFill>
                <a:latin typeface="Calibri"/>
                <a:ea typeface="Calibri"/>
                <a:cs typeface="Calibri"/>
              </a:rPr>
              <a:t> Why are some practices not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p>
        </xdr:txBody>
      </xdr:sp>
      <xdr:sp>
        <xdr:nvSpPr>
          <xdr:cNvPr id="5" name="Straight Connector 5"/>
          <xdr:cNvSpPr>
            <a:spLocks/>
          </xdr:cNvSpPr>
        </xdr:nvSpPr>
        <xdr:spPr>
          <a:xfrm>
            <a:off x="647262" y="9716780"/>
            <a:ext cx="2134267"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pic>
        <xdr:nvPicPr>
          <xdr:cNvPr id="6" name="Picture 4" descr="ncin-full-logo.bmp"/>
          <xdr:cNvPicPr preferRelativeResize="1">
            <a:picLocks noChangeAspect="1"/>
          </xdr:cNvPicPr>
        </xdr:nvPicPr>
        <xdr:blipFill>
          <a:blip r:embed="rId3"/>
          <a:stretch>
            <a:fillRect/>
          </a:stretch>
        </xdr:blipFill>
        <xdr:spPr>
          <a:xfrm>
            <a:off x="6477229" y="303304"/>
            <a:ext cx="1437627" cy="771746"/>
          </a:xfrm>
          <a:prstGeom prst="rect">
            <a:avLst/>
          </a:prstGeom>
          <a:noFill/>
          <a:ln w="9525" cmpd="sng">
            <a:noFill/>
          </a:ln>
        </xdr:spPr>
      </xdr:pic>
      <xdr:pic>
        <xdr:nvPicPr>
          <xdr:cNvPr id="7" name="Picture 9" descr="NCAT;Logo;Blue [Converted].bmp"/>
          <xdr:cNvPicPr preferRelativeResize="1">
            <a:picLocks noChangeAspect="1"/>
          </xdr:cNvPicPr>
        </xdr:nvPicPr>
        <xdr:blipFill>
          <a:blip r:embed="rId4"/>
          <a:stretch>
            <a:fillRect/>
          </a:stretch>
        </xdr:blipFill>
        <xdr:spPr>
          <a:xfrm>
            <a:off x="628783" y="303304"/>
            <a:ext cx="2010461" cy="542968"/>
          </a:xfrm>
          <a:prstGeom prst="rect">
            <a:avLst/>
          </a:prstGeom>
          <a:noFill/>
          <a:ln w="9525" cmpd="sng">
            <a:noFill/>
          </a:ln>
        </xdr:spPr>
      </xdr:pic>
      <xdr:sp>
        <xdr:nvSpPr>
          <xdr:cNvPr id="8" name="Rectangle 8">
            <a:hlinkClick r:id="rId5"/>
          </xdr:cNvPr>
          <xdr:cNvSpPr>
            <a:spLocks/>
          </xdr:cNvSpPr>
        </xdr:nvSpPr>
        <xdr:spPr>
          <a:xfrm>
            <a:off x="6238856" y="5086301"/>
            <a:ext cx="818598"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9" name="Rectangle 9">
            <a:hlinkClick r:id="rId6"/>
          </xdr:cNvPr>
          <xdr:cNvSpPr>
            <a:spLocks/>
          </xdr:cNvSpPr>
        </xdr:nvSpPr>
        <xdr:spPr>
          <a:xfrm>
            <a:off x="7000170" y="5943459"/>
            <a:ext cx="818598"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0" name="Rectangle 10">
            <a:hlinkClick r:id="rId7"/>
          </xdr:cNvPr>
          <xdr:cNvSpPr>
            <a:spLocks/>
          </xdr:cNvSpPr>
        </xdr:nvSpPr>
        <xdr:spPr>
          <a:xfrm>
            <a:off x="723024" y="6114280"/>
            <a:ext cx="4362774"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1" name="Rectangle 11">
            <a:hlinkClick r:id="rId8"/>
          </xdr:cNvPr>
          <xdr:cNvSpPr>
            <a:spLocks/>
          </xdr:cNvSpPr>
        </xdr:nvSpPr>
        <xdr:spPr>
          <a:xfrm>
            <a:off x="723024" y="5257123"/>
            <a:ext cx="4362774"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2" name="Rectangle 12">
            <a:hlinkClick r:id="rId9"/>
          </xdr:cNvPr>
          <xdr:cNvSpPr>
            <a:spLocks/>
          </xdr:cNvSpPr>
        </xdr:nvSpPr>
        <xdr:spPr>
          <a:xfrm>
            <a:off x="1114768" y="11229769"/>
            <a:ext cx="1008926"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3" name="Rectangle 13">
            <a:hlinkClick r:id="rId10"/>
          </xdr:cNvPr>
          <xdr:cNvSpPr>
            <a:spLocks/>
          </xdr:cNvSpPr>
        </xdr:nvSpPr>
        <xdr:spPr>
          <a:xfrm>
            <a:off x="4219156" y="7828594"/>
            <a:ext cx="1419149"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4" name="Rectangle 14">
            <a:hlinkClick r:id="rId11"/>
          </xdr:cNvPr>
          <xdr:cNvSpPr>
            <a:spLocks/>
          </xdr:cNvSpPr>
        </xdr:nvSpPr>
        <xdr:spPr>
          <a:xfrm>
            <a:off x="4819707" y="8667449"/>
            <a:ext cx="1542955" cy="143368"/>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5" name="Rectangle 15">
            <a:hlinkClick r:id="rId12"/>
          </xdr:cNvPr>
          <xdr:cNvSpPr>
            <a:spLocks/>
          </xdr:cNvSpPr>
        </xdr:nvSpPr>
        <xdr:spPr>
          <a:xfrm>
            <a:off x="4934274" y="9362936"/>
            <a:ext cx="1190015"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13</xdr:col>
      <xdr:colOff>38100</xdr:colOff>
      <xdr:row>84</xdr:row>
      <xdr:rowOff>95250</xdr:rowOff>
    </xdr:to>
    <xdr:grpSp>
      <xdr:nvGrpSpPr>
        <xdr:cNvPr id="1" name="Group 17"/>
        <xdr:cNvGrpSpPr>
          <a:grpSpLocks/>
        </xdr:cNvGrpSpPr>
      </xdr:nvGrpSpPr>
      <xdr:grpSpPr>
        <a:xfrm>
          <a:off x="571500" y="266700"/>
          <a:ext cx="7391400" cy="13430250"/>
          <a:chOff x="571500" y="266700"/>
          <a:chExt cx="7391400" cy="13430250"/>
        </a:xfrm>
        <a:solidFill>
          <a:srgbClr val="FFFFFF"/>
        </a:solidFill>
      </xdr:grpSpPr>
      <xdr:grpSp>
        <xdr:nvGrpSpPr>
          <xdr:cNvPr id="2" name="Group 16"/>
          <xdr:cNvGrpSpPr>
            <a:grpSpLocks/>
          </xdr:cNvGrpSpPr>
        </xdr:nvGrpSpPr>
        <xdr:grpSpPr>
          <a:xfrm>
            <a:off x="571500" y="266700"/>
            <a:ext cx="7391400" cy="13430250"/>
            <a:chOff x="571500" y="266700"/>
            <a:chExt cx="7391400" cy="13430250"/>
          </a:xfrm>
          <a:solidFill>
            <a:srgbClr val="FFFFFF"/>
          </a:solidFill>
        </xdr:grpSpPr>
        <xdr:grpSp>
          <xdr:nvGrpSpPr>
            <xdr:cNvPr id="3" name="Group 14"/>
            <xdr:cNvGrpSpPr>
              <a:grpSpLocks/>
            </xdr:cNvGrpSpPr>
          </xdr:nvGrpSpPr>
          <xdr:grpSpPr>
            <a:xfrm>
              <a:off x="571500" y="266700"/>
              <a:ext cx="7391400" cy="13430250"/>
              <a:chOff x="571500" y="266700"/>
              <a:chExt cx="7391400" cy="13430250"/>
            </a:xfrm>
            <a:solidFill>
              <a:srgbClr val="FFFFFF"/>
            </a:solidFill>
          </xdr:grpSpPr>
          <xdr:sp>
            <xdr:nvSpPr>
              <xdr:cNvPr id="4" name="TextBox 1"/>
              <xdr:cNvSpPr txBox="1">
                <a:spLocks noChangeArrowheads="1"/>
              </xdr:cNvSpPr>
            </xdr:nvSpPr>
            <xdr:spPr>
              <a:xfrm>
                <a:off x="571500" y="266700"/>
                <a:ext cx="7391400" cy="13430250"/>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July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Information included in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Demographic Indicators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age of the practice population and their level of deprivation (poverty) have a strong influence on the number of cancer patients that a practice may be responsible for.  So these indicators give the context of ‘cancer’ within the practice population. The number of new cancer cases (incidence) and the number of deaths (mortality), while largely outside a GP’s control, help a practice to understand the health requirements of the population they serve.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Screening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This section shows the proportion of the eligible practice population who have been screened (coverage) and the proportion of those invited who actually attended (uptake).  As many of the screening programmes are conducted on a regular cycle the information provided may look ‘odd’ if the practice was not involved in the screening programme during the time covered by the profile.</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waiting times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total number of referrals and the percentage of these referrals that are subsequently diagnosed with cancer can give an insight into the process of referral at the practice. The total number of new cancer cases treated is shown, together with the proportion of these who entered the NHS through the two week referral pathway (compared to other routes such as screening or emergency presentations). The total number of new cases treated may be different to the number of new cancer cases as this information covers a different time.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Presentation &amp; diagnostics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numbers of three common diagnostic procedures for cancer are given to allow the uptake of these services to be better understood.
</a:t>
                </a:r>
                <a:r>
                  <a:rPr lang="en-US" cap="none" sz="1100" b="0" i="0" u="none" baseline="0">
                    <a:solidFill>
                      <a:srgbClr val="000000"/>
                    </a:solidFill>
                    <a:latin typeface="Calibri"/>
                    <a:ea typeface="Calibri"/>
                    <a:cs typeface="Calibri"/>
                  </a:rPr>
                  <a:t>The total number of emergency admissions is given for the practice population. This includes all patients who were admitted to hospital as an emergency at any point during the diagnosis and treatment of their cancer. Indicators showing the numbers of patients first diagnosed with their cancer by different routes have been removed from this version of the profiles as these results are currently being reviewed for publication in a scientific journal.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Points to consider when looking at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Small numbers and the effect of chance</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GP practices serve small populations of a few thousand people and the average practice will see around 30 new cancer cases each year. Some indicators, such as the ‘colonoscopy rate’, have a low level of activity and, with such small numbers, chance plays an important role: apparently large differences between practices or from year-to-year may be explained simply by random variation. Others, such as ‘Two week wait referrals’ or ‘cervical screening coverage’ are more stable indicators and will have a narrower range of natural variation. 
</a:t>
                </a:r>
                <a:r>
                  <a:rPr lang="en-US" cap="none" sz="1100" b="0" i="0" u="none" baseline="0">
                    <a:solidFill>
                      <a:srgbClr val="000000"/>
                    </a:solidFill>
                    <a:latin typeface="Calibri"/>
                    <a:ea typeface="Calibri"/>
                    <a:cs typeface="Calibri"/>
                  </a:rPr>
                  <a:t>The ‘upper and lower 95% confidence limits’ shown in the profiles provide a measure of how variable an indicator is likely to be. A larger range between these limits means a less stable indicator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see “Understanding the Profile Format?”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Factors beyond the control of a GP.</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Many of the indicators in the profiles are affected by factors beyond a GP’s control. GP Practices serve populations of different ages and with differing burdens of disease (a practice serving an older population would be expected to refer more suspected cancers and have larger numbers of cancer cases and cancer deaths). The number and types of cancer seen at a practice will also vary, depending on both chance and the local population, and different cancers have different outcomes. More lung cancers will be seen in practices with higher rates of smoking and a relatively high rate of cancer mortality would be expected. Finally, although GPs are the first point of contact for most patients, cancer is generally diagnosed and treated in hospital – this process is largely outside a GP’s control once they have referred a patient.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Suppression to protect patient confidentiality.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Because some GP practices only see a small number of cancer patients, we have been very careful to avoid including any information that would allow an individual patient to be identified. We have done this by removing small numbers (below 6) from the profile. We know that this makes some of the indicators less useful but we decided that showing the suppressed information was better than removing the indicator completely.
</a:t>
                </a:r>
                <a:r>
                  <a:rPr lang="en-US" cap="none" sz="1100" b="0" i="0" u="none" baseline="0">
                    <a:solidFill>
                      <a:srgbClr val="000000"/>
                    </a:solidFill>
                    <a:latin typeface="Calibri"/>
                    <a:ea typeface="Calibri"/>
                    <a:cs typeface="Calibri"/>
                  </a:rPr>
                  <a:t>Suppressing some information inevitably also affects the charts included in the profiles and slight differences will be observable if the public versions of the profile are compared to those available to GPs (which have not had information removed). In particular the lowest values may</a:t>
                </a:r>
                <a:r>
                  <a:rPr lang="en-US" cap="none" sz="1100" b="0" i="0" u="none" baseline="0">
                    <a:solidFill>
                      <a:srgbClr val="000000"/>
                    </a:solidFill>
                    <a:latin typeface="Calibri"/>
                    <a:ea typeface="Calibri"/>
                    <a:cs typeface="Calibri"/>
                  </a:rPr>
                  <a:t> be different and in some cases all values below the 25th percentile are suppressed.</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Not all GP practices are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Find out more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Full details of the source for each indicator and detailed methods for their calculation can be found in a separate document called “General Practice Profiles for cancer: Meta-data for profile indicators”.  This document is available on the </a:t>
                </a:r>
                <a:r>
                  <a:rPr lang="en-US" cap="none" sz="1100" b="0" i="0" u="sng" baseline="0">
                    <a:solidFill>
                      <a:srgbClr val="000000"/>
                    </a:solidFill>
                    <a:latin typeface="Calibri"/>
                    <a:ea typeface="Calibri"/>
                    <a:cs typeface="Calibri"/>
                  </a:rPr>
                  <a:t>NCIN website</a:t>
                </a:r>
                <a:r>
                  <a:rPr lang="en-US" cap="none" sz="1100" b="0" i="0" u="sng"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Di Riley and Michael Chapman, NCIN, July 2012</a:t>
                </a:r>
              </a:p>
            </xdr:txBody>
          </xdr:sp>
          <xdr:sp>
            <xdr:nvSpPr>
              <xdr:cNvPr id="5" name="Rectangle 7">
                <a:hlinkClick r:id="rId1"/>
              </xdr:cNvPr>
              <xdr:cNvSpPr>
                <a:spLocks/>
              </xdr:cNvSpPr>
            </xdr:nvSpPr>
            <xdr:spPr>
              <a:xfrm>
                <a:off x="7020497" y="12790408"/>
                <a:ext cx="818598" cy="124230"/>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6" name="Rectangle 8">
                <a:hlinkClick r:id="rId2"/>
              </xdr:cNvPr>
              <xdr:cNvSpPr>
                <a:spLocks/>
              </xdr:cNvSpPr>
            </xdr:nvSpPr>
            <xdr:spPr>
              <a:xfrm>
                <a:off x="713784" y="12954929"/>
                <a:ext cx="4362774" cy="134303"/>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sp>
          <xdr:nvSpPr>
            <xdr:cNvPr id="7" name="Rectangle 5">
              <a:hlinkClick r:id="rId3"/>
            </xdr:cNvPr>
            <xdr:cNvSpPr>
              <a:spLocks/>
            </xdr:cNvSpPr>
          </xdr:nvSpPr>
          <xdr:spPr>
            <a:xfrm>
              <a:off x="1743037" y="8133469"/>
              <a:ext cx="4372013" cy="144375"/>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sp>
        <xdr:nvSpPr>
          <xdr:cNvPr id="8" name="Rectangle 3">
            <a:hlinkClick r:id="rId4"/>
          </xdr:cNvPr>
          <xdr:cNvSpPr>
            <a:spLocks/>
          </xdr:cNvSpPr>
        </xdr:nvSpPr>
        <xdr:spPr>
          <a:xfrm>
            <a:off x="885635" y="8123396"/>
            <a:ext cx="818598" cy="124230"/>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10</xdr:col>
      <xdr:colOff>381000</xdr:colOff>
      <xdr:row>1</xdr:row>
      <xdr:rowOff>152400</xdr:rowOff>
    </xdr:from>
    <xdr:to>
      <xdr:col>12</xdr:col>
      <xdr:colOff>600075</xdr:colOff>
      <xdr:row>6</xdr:row>
      <xdr:rowOff>114300</xdr:rowOff>
    </xdr:to>
    <xdr:pic>
      <xdr:nvPicPr>
        <xdr:cNvPr id="9" name="Picture 4" descr="ncin-full-logo.bmp"/>
        <xdr:cNvPicPr preferRelativeResize="1">
          <a:picLocks noChangeAspect="1"/>
        </xdr:cNvPicPr>
      </xdr:nvPicPr>
      <xdr:blipFill>
        <a:blip r:embed="rId5"/>
        <a:stretch>
          <a:fillRect/>
        </a:stretch>
      </xdr:blipFill>
      <xdr:spPr>
        <a:xfrm>
          <a:off x="6477000" y="314325"/>
          <a:ext cx="1438275" cy="771525"/>
        </a:xfrm>
        <a:prstGeom prst="rect">
          <a:avLst/>
        </a:prstGeom>
        <a:noFill/>
        <a:ln w="9525" cmpd="sng">
          <a:noFill/>
        </a:ln>
      </xdr:spPr>
    </xdr:pic>
    <xdr:clientData/>
  </xdr:twoCellAnchor>
  <xdr:twoCellAnchor>
    <xdr:from>
      <xdr:col>1</xdr:col>
      <xdr:colOff>19050</xdr:colOff>
      <xdr:row>1</xdr:row>
      <xdr:rowOff>152400</xdr:rowOff>
    </xdr:from>
    <xdr:to>
      <xdr:col>4</xdr:col>
      <xdr:colOff>200025</xdr:colOff>
      <xdr:row>5</xdr:row>
      <xdr:rowOff>47625</xdr:rowOff>
    </xdr:to>
    <xdr:pic>
      <xdr:nvPicPr>
        <xdr:cNvPr id="10" name="Picture 9" descr="NCAT;Logo;Blue [Converted].bmp"/>
        <xdr:cNvPicPr preferRelativeResize="1">
          <a:picLocks noChangeAspect="1"/>
        </xdr:cNvPicPr>
      </xdr:nvPicPr>
      <xdr:blipFill>
        <a:blip r:embed="rId6"/>
        <a:stretch>
          <a:fillRect/>
        </a:stretch>
      </xdr:blipFill>
      <xdr:spPr>
        <a:xfrm>
          <a:off x="628650" y="314325"/>
          <a:ext cx="2009775" cy="542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66675</xdr:colOff>
      <xdr:row>10</xdr:row>
      <xdr:rowOff>114300</xdr:rowOff>
    </xdr:from>
    <xdr:to>
      <xdr:col>26</xdr:col>
      <xdr:colOff>85725</xdr:colOff>
      <xdr:row>37</xdr:row>
      <xdr:rowOff>47625</xdr:rowOff>
    </xdr:to>
    <xdr:graphicFrame>
      <xdr:nvGraphicFramePr>
        <xdr:cNvPr id="1" name="Chart 1"/>
        <xdr:cNvGraphicFramePr/>
      </xdr:nvGraphicFramePr>
      <xdr:xfrm>
        <a:off x="17240250" y="2619375"/>
        <a:ext cx="4638675" cy="11801475"/>
      </xdr:xfrm>
      <a:graphic>
        <a:graphicData uri="http://schemas.openxmlformats.org/drawingml/2006/chart">
          <c:chart xmlns:c="http://schemas.openxmlformats.org/drawingml/2006/chart" r:id="rId1"/>
        </a:graphicData>
      </a:graphic>
    </xdr:graphicFrame>
    <xdr:clientData/>
  </xdr:twoCellAnchor>
  <xdr:twoCellAnchor>
    <xdr:from>
      <xdr:col>25</xdr:col>
      <xdr:colOff>95250</xdr:colOff>
      <xdr:row>37</xdr:row>
      <xdr:rowOff>142875</xdr:rowOff>
    </xdr:from>
    <xdr:to>
      <xdr:col>27</xdr:col>
      <xdr:colOff>123825</xdr:colOff>
      <xdr:row>40</xdr:row>
      <xdr:rowOff>66675</xdr:rowOff>
    </xdr:to>
    <xdr:pic>
      <xdr:nvPicPr>
        <xdr:cNvPr id="2" name="Picture 10" descr="nat_cancer_intell_network.jpg"/>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21631275" y="14516100"/>
          <a:ext cx="1295400" cy="600075"/>
        </a:xfrm>
        <a:prstGeom prst="rect">
          <a:avLst/>
        </a:prstGeom>
        <a:noFill/>
        <a:ln w="9525" cmpd="sng">
          <a:noFill/>
        </a:ln>
      </xdr:spPr>
    </xdr:pic>
    <xdr:clientData/>
  </xdr:twoCellAnchor>
  <xdr:twoCellAnchor>
    <xdr:from>
      <xdr:col>27</xdr:col>
      <xdr:colOff>485775</xdr:colOff>
      <xdr:row>37</xdr:row>
      <xdr:rowOff>200025</xdr:rowOff>
    </xdr:from>
    <xdr:to>
      <xdr:col>28</xdr:col>
      <xdr:colOff>1285875</xdr:colOff>
      <xdr:row>40</xdr:row>
      <xdr:rowOff>9525</xdr:rowOff>
    </xdr:to>
    <xdr:pic>
      <xdr:nvPicPr>
        <xdr:cNvPr id="3" name="Picture 9" descr="NatCancActTeam.gif"/>
        <xdr:cNvPicPr preferRelativeResize="1">
          <a:picLocks noChangeAspect="1"/>
        </xdr:cNvPicPr>
      </xdr:nvPicPr>
      <xdr:blipFill>
        <a:blip r:embed="rId3"/>
        <a:stretch>
          <a:fillRect/>
        </a:stretch>
      </xdr:blipFill>
      <xdr:spPr>
        <a:xfrm>
          <a:off x="23288625" y="14573250"/>
          <a:ext cx="2095500" cy="485775"/>
        </a:xfrm>
        <a:prstGeom prst="rect">
          <a:avLst/>
        </a:prstGeom>
        <a:noFill/>
        <a:ln w="9525" cmpd="sng">
          <a:noFill/>
        </a:ln>
      </xdr:spPr>
    </xdr:pic>
    <xdr:clientData/>
  </xdr:twoCellAnchor>
  <xdr:twoCellAnchor>
    <xdr:from>
      <xdr:col>7</xdr:col>
      <xdr:colOff>180975</xdr:colOff>
      <xdr:row>3</xdr:row>
      <xdr:rowOff>133350</xdr:rowOff>
    </xdr:from>
    <xdr:to>
      <xdr:col>8</xdr:col>
      <xdr:colOff>714375</xdr:colOff>
      <xdr:row>6</xdr:row>
      <xdr:rowOff>104775</xdr:rowOff>
    </xdr:to>
    <xdr:sp>
      <xdr:nvSpPr>
        <xdr:cNvPr id="4" name="Right Arrow 23"/>
        <xdr:cNvSpPr>
          <a:spLocks/>
        </xdr:cNvSpPr>
      </xdr:nvSpPr>
      <xdr:spPr>
        <a:xfrm>
          <a:off x="10458450" y="762000"/>
          <a:ext cx="1714500" cy="657225"/>
        </a:xfrm>
        <a:prstGeom prst="rightArrow">
          <a:avLst>
            <a:gd name="adj" fmla="val 29898"/>
          </a:avLst>
        </a:prstGeom>
        <a:solidFill>
          <a:srgbClr val="CCE3F1"/>
        </a:solidFill>
        <a:ln w="25400" cmpd="sng">
          <a:solidFill>
            <a:srgbClr val="0071BD"/>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twoCellAnchor>
    <xdr:from>
      <xdr:col>7</xdr:col>
      <xdr:colOff>180975</xdr:colOff>
      <xdr:row>4</xdr:row>
      <xdr:rowOff>47625</xdr:rowOff>
    </xdr:from>
    <xdr:to>
      <xdr:col>8</xdr:col>
      <xdr:colOff>704850</xdr:colOff>
      <xdr:row>7</xdr:row>
      <xdr:rowOff>180975</xdr:rowOff>
    </xdr:to>
    <xdr:sp>
      <xdr:nvSpPr>
        <xdr:cNvPr id="5" name="TextBox 24"/>
        <xdr:cNvSpPr txBox="1">
          <a:spLocks noChangeArrowheads="1"/>
        </xdr:cNvSpPr>
      </xdr:nvSpPr>
      <xdr:spPr>
        <a:xfrm>
          <a:off x="10458450" y="904875"/>
          <a:ext cx="1704975" cy="819150"/>
        </a:xfrm>
        <a:prstGeom prst="rect">
          <a:avLst/>
        </a:prstGeom>
        <a:noFill/>
        <a:ln w="9525" cmpd="sng">
          <a:noFill/>
        </a:ln>
      </xdr:spPr>
      <xdr:txBody>
        <a:bodyPr vertOverflow="clip" wrap="square"/>
        <a:p>
          <a:pPr algn="l">
            <a:defRPr/>
          </a:pPr>
          <a:r>
            <a:rPr lang="en-US" cap="none" sz="1600" b="0" i="0" u="none" baseline="0">
              <a:solidFill>
                <a:srgbClr val="000000"/>
              </a:solidFill>
            </a:rPr>
            <a:t>Choose practice</a:t>
          </a:r>
        </a:p>
      </xdr:txBody>
    </xdr:sp>
    <xdr:clientData fPrintsWithSheet="0"/>
  </xdr:twoCellAnchor>
  <xdr:twoCellAnchor>
    <xdr:from>
      <xdr:col>15</xdr:col>
      <xdr:colOff>57150</xdr:colOff>
      <xdr:row>6</xdr:row>
      <xdr:rowOff>9525</xdr:rowOff>
    </xdr:from>
    <xdr:to>
      <xdr:col>25</xdr:col>
      <xdr:colOff>247650</xdr:colOff>
      <xdr:row>6</xdr:row>
      <xdr:rowOff>219075</xdr:rowOff>
    </xdr:to>
    <xdr:sp>
      <xdr:nvSpPr>
        <xdr:cNvPr id="6" name="Rectangle 10"/>
        <xdr:cNvSpPr>
          <a:spLocks/>
        </xdr:cNvSpPr>
      </xdr:nvSpPr>
      <xdr:spPr>
        <a:xfrm rot="5400000">
          <a:off x="17745075" y="1323975"/>
          <a:ext cx="4038600" cy="209550"/>
        </a:xfrm>
        <a:prstGeom prst="rect">
          <a:avLst/>
        </a:prstGeom>
        <a:solidFill>
          <a:srgbClr val="C0C0C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114300</xdr:colOff>
      <xdr:row>6</xdr:row>
      <xdr:rowOff>9525</xdr:rowOff>
    </xdr:from>
    <xdr:to>
      <xdr:col>22</xdr:col>
      <xdr:colOff>142875</xdr:colOff>
      <xdr:row>6</xdr:row>
      <xdr:rowOff>209550</xdr:rowOff>
    </xdr:to>
    <xdr:sp>
      <xdr:nvSpPr>
        <xdr:cNvPr id="7" name="Rectangle 11"/>
        <xdr:cNvSpPr>
          <a:spLocks/>
        </xdr:cNvSpPr>
      </xdr:nvSpPr>
      <xdr:spPr>
        <a:xfrm rot="5400000">
          <a:off x="18383250" y="1323975"/>
          <a:ext cx="1733550" cy="200025"/>
        </a:xfrm>
        <a:prstGeom prst="rect">
          <a:avLst/>
        </a:prstGeom>
        <a:solidFill>
          <a:srgbClr val="7F7F7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9525</xdr:colOff>
      <xdr:row>5</xdr:row>
      <xdr:rowOff>219075</xdr:rowOff>
    </xdr:from>
    <xdr:to>
      <xdr:col>20</xdr:col>
      <xdr:colOff>9525</xdr:colOff>
      <xdr:row>6</xdr:row>
      <xdr:rowOff>228600</xdr:rowOff>
    </xdr:to>
    <xdr:sp>
      <xdr:nvSpPr>
        <xdr:cNvPr id="8" name="Line 12"/>
        <xdr:cNvSpPr>
          <a:spLocks/>
        </xdr:cNvSpPr>
      </xdr:nvSpPr>
      <xdr:spPr>
        <a:xfrm rot="5400000">
          <a:off x="19345275" y="1304925"/>
          <a:ext cx="0" cy="238125"/>
        </a:xfrm>
        <a:prstGeom prst="line">
          <a:avLst/>
        </a:prstGeom>
        <a:noFill/>
        <a:ln w="254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66675</xdr:colOff>
      <xdr:row>5</xdr:row>
      <xdr:rowOff>228600</xdr:rowOff>
    </xdr:from>
    <xdr:to>
      <xdr:col>17</xdr:col>
      <xdr:colOff>9525</xdr:colOff>
      <xdr:row>6</xdr:row>
      <xdr:rowOff>228600</xdr:rowOff>
    </xdr:to>
    <xdr:sp>
      <xdr:nvSpPr>
        <xdr:cNvPr id="9" name="AutoShape 13"/>
        <xdr:cNvSpPr>
          <a:spLocks/>
        </xdr:cNvSpPr>
      </xdr:nvSpPr>
      <xdr:spPr>
        <a:xfrm rot="5400000">
          <a:off x="18011775" y="1314450"/>
          <a:ext cx="266700" cy="228600"/>
        </a:xfrm>
        <a:prstGeom prst="diamond">
          <a:avLst/>
        </a:prstGeom>
        <a:solidFill>
          <a:srgbClr val="000000"/>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85725</xdr:colOff>
      <xdr:row>2</xdr:row>
      <xdr:rowOff>66675</xdr:rowOff>
    </xdr:from>
    <xdr:to>
      <xdr:col>14</xdr:col>
      <xdr:colOff>228600</xdr:colOff>
      <xdr:row>4</xdr:row>
      <xdr:rowOff>209550</xdr:rowOff>
    </xdr:to>
    <xdr:grpSp>
      <xdr:nvGrpSpPr>
        <xdr:cNvPr id="10" name="Group 16"/>
        <xdr:cNvGrpSpPr>
          <a:grpSpLocks/>
        </xdr:cNvGrpSpPr>
      </xdr:nvGrpSpPr>
      <xdr:grpSpPr>
        <a:xfrm>
          <a:off x="17516475" y="466725"/>
          <a:ext cx="142875" cy="600075"/>
          <a:chOff x="16658166" y="468842"/>
          <a:chExt cx="147657" cy="610658"/>
        </a:xfrm>
        <a:solidFill>
          <a:srgbClr val="FFFFFF"/>
        </a:solidFill>
      </xdr:grpSpPr>
      <xdr:grpSp>
        <xdr:nvGrpSpPr>
          <xdr:cNvPr id="11" name="Group 27"/>
          <xdr:cNvGrpSpPr>
            <a:grpSpLocks/>
          </xdr:cNvGrpSpPr>
        </xdr:nvGrpSpPr>
        <xdr:grpSpPr>
          <a:xfrm>
            <a:off x="16658166" y="468842"/>
            <a:ext cx="138908" cy="373112"/>
            <a:chOff x="838200" y="8310034"/>
            <a:chExt cx="106344" cy="235302"/>
          </a:xfrm>
          <a:solidFill>
            <a:srgbClr val="FFFFFF"/>
          </a:solidFill>
        </xdr:grpSpPr>
        <xdr:sp>
          <xdr:nvSpPr>
            <xdr:cNvPr id="12" name="Oval 14"/>
            <xdr:cNvSpPr>
              <a:spLocks/>
            </xdr:cNvSpPr>
          </xdr:nvSpPr>
          <xdr:spPr>
            <a:xfrm rot="5400000">
              <a:off x="850456" y="8451215"/>
              <a:ext cx="81832" cy="106357"/>
            </a:xfrm>
            <a:prstGeom prst="ellipse">
              <a:avLst/>
            </a:prstGeom>
            <a:solidFill>
              <a:srgbClr val="00B0F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Oval 15"/>
            <xdr:cNvSpPr>
              <a:spLocks/>
            </xdr:cNvSpPr>
          </xdr:nvSpPr>
          <xdr:spPr>
            <a:xfrm rot="5400000">
              <a:off x="850456" y="8297858"/>
              <a:ext cx="81832" cy="106357"/>
            </a:xfrm>
            <a:prstGeom prst="ellipse">
              <a:avLst/>
            </a:prstGeom>
            <a:solidFill>
              <a:srgbClr val="F7964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4" name="Oval 14"/>
          <xdr:cNvSpPr>
            <a:spLocks/>
          </xdr:cNvSpPr>
        </xdr:nvSpPr>
        <xdr:spPr>
          <a:xfrm rot="5400000">
            <a:off x="16654476" y="931873"/>
            <a:ext cx="151385" cy="143963"/>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8</xdr:col>
      <xdr:colOff>781050</xdr:colOff>
      <xdr:row>1</xdr:row>
      <xdr:rowOff>114300</xdr:rowOff>
    </xdr:from>
    <xdr:to>
      <xdr:col>12</xdr:col>
      <xdr:colOff>514350</xdr:colOff>
      <xdr:row>8</xdr:row>
      <xdr:rowOff>57150</xdr:rowOff>
    </xdr:to>
    <xdr:pic>
      <xdr:nvPicPr>
        <xdr:cNvPr id="15" name="ListBox1"/>
        <xdr:cNvPicPr preferRelativeResize="1">
          <a:picLocks noChangeAspect="1"/>
        </xdr:cNvPicPr>
      </xdr:nvPicPr>
      <xdr:blipFill>
        <a:blip r:embed="rId4"/>
        <a:stretch>
          <a:fillRect/>
        </a:stretch>
      </xdr:blipFill>
      <xdr:spPr>
        <a:xfrm>
          <a:off x="12239625" y="314325"/>
          <a:ext cx="4438650" cy="1714500"/>
        </a:xfrm>
        <a:prstGeom prst="rect">
          <a:avLst/>
        </a:prstGeom>
        <a:noFill/>
        <a:ln w="9525" cmpd="sng">
          <a:noFill/>
        </a:ln>
      </xdr:spPr>
    </xdr:pic>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Berkshire%20Work\Methods\Templates\Final\DSR-LA_general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sheetName val="Outputs_all"/>
      <sheetName val="Outputs_&lt;75"/>
      <sheetName val="Calculation"/>
      <sheetName val="Populations"/>
      <sheetName val="CI_small"/>
      <sheetName val="CI_large"/>
      <sheetName val="Exact CIs"/>
      <sheetName val="metadat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gp.profiles@ncin.org.uk?subject=Feedback%20on%20GP%20Practice%20Profiles%20for%20Cancer" TargetMode="Externa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dimension ref="A1:A1"/>
  <sheetViews>
    <sheetView tabSelected="1" zoomScalePageLayoutView="0" workbookViewId="0" topLeftCell="A1">
      <selection activeCell="A1" sqref="A1"/>
    </sheetView>
  </sheetViews>
  <sheetFormatPr defaultColWidth="9.140625" defaultRowHeight="12.75"/>
  <cols>
    <col min="1" max="16384" width="9.140625" style="279"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2.xml><?xml version="1.0" encoding="utf-8"?>
<worksheet xmlns="http://schemas.openxmlformats.org/spreadsheetml/2006/main" xmlns:r="http://schemas.openxmlformats.org/officeDocument/2006/relationships">
  <sheetPr codeName="Sheet3"/>
  <dimension ref="A1:A1"/>
  <sheetViews>
    <sheetView zoomScalePageLayoutView="0" workbookViewId="0" topLeftCell="A1">
      <selection activeCell="A54" sqref="A54"/>
    </sheetView>
  </sheetViews>
  <sheetFormatPr defaultColWidth="9.140625" defaultRowHeight="12.75"/>
  <cols>
    <col min="1" max="16384" width="9.140625" style="279"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3.xml><?xml version="1.0" encoding="utf-8"?>
<worksheet xmlns="http://schemas.openxmlformats.org/spreadsheetml/2006/main" xmlns:r="http://schemas.openxmlformats.org/officeDocument/2006/relationships">
  <sheetPr codeName="Sheet40"/>
  <dimension ref="B2:AM86"/>
  <sheetViews>
    <sheetView showGridLines="0" view="pageBreakPreview" zoomScale="40" zoomScaleNormal="45" zoomScaleSheetLayoutView="40" zoomScalePageLayoutView="40" workbookViewId="0" topLeftCell="A9">
      <selection activeCell="H29" sqref="H29"/>
    </sheetView>
  </sheetViews>
  <sheetFormatPr defaultColWidth="2.28125" defaultRowHeight="15.75" customHeight="1"/>
  <cols>
    <col min="1" max="1" width="4.00390625" style="59" customWidth="1"/>
    <col min="2" max="2" width="14.140625" style="60" customWidth="1"/>
    <col min="3" max="3" width="5.421875" style="60" customWidth="1"/>
    <col min="4" max="4" width="21.00390625" style="60" customWidth="1"/>
    <col min="5" max="5" width="17.57421875" style="60" customWidth="1"/>
    <col min="6" max="6" width="74.28125" style="60" customWidth="1"/>
    <col min="7" max="8" width="17.7109375" style="116" customWidth="1"/>
    <col min="9" max="10" width="18.7109375" style="116" customWidth="1"/>
    <col min="11" max="12" width="16.57421875" style="116" customWidth="1"/>
    <col min="13" max="13" width="15.140625" style="60" customWidth="1"/>
    <col min="14" max="16" width="3.8515625" style="60" customWidth="1"/>
    <col min="17" max="17" width="4.8515625" style="60" customWidth="1"/>
    <col min="18" max="18" width="6.421875" style="59" customWidth="1"/>
    <col min="19" max="19" width="3.8515625" style="59" customWidth="1"/>
    <col min="20" max="21" width="5.7109375" style="59" customWidth="1"/>
    <col min="22" max="22" width="3.8515625" style="59" customWidth="1"/>
    <col min="23" max="23" width="8.00390625" style="59" customWidth="1"/>
    <col min="24" max="24" width="3.8515625" style="59" customWidth="1"/>
    <col min="25" max="25" width="11.57421875" style="59" customWidth="1"/>
    <col min="26" max="26" width="3.8515625" style="59" customWidth="1"/>
    <col min="27" max="27" width="15.140625" style="59" customWidth="1"/>
    <col min="28" max="28" width="19.421875" style="59" customWidth="1"/>
    <col min="29" max="29" width="22.00390625" style="59" customWidth="1"/>
    <col min="30" max="16384" width="2.28125" style="59" customWidth="1"/>
  </cols>
  <sheetData>
    <row r="2" spans="2:29" ht="15.75" customHeight="1">
      <c r="B2" s="315" t="str">
        <f>"Cancer indicators in "&amp;'Hide - Control'!A3&amp;", "&amp;'Hide - Control'!B3&amp;" ("&amp;'Hide - Control'!B4&amp;")"</f>
        <v>Cancer indicators in (G84017) ADDINGTON ROAD SURGERY, BROMLEY PCT (5A7)</v>
      </c>
      <c r="C2" s="315"/>
      <c r="D2" s="315"/>
      <c r="E2" s="315"/>
      <c r="F2" s="315"/>
      <c r="G2" s="315"/>
      <c r="H2" s="315"/>
      <c r="I2" s="111"/>
      <c r="J2" s="111"/>
      <c r="K2" s="111"/>
      <c r="L2" s="111"/>
      <c r="M2" s="65"/>
      <c r="N2" s="65"/>
      <c r="O2" s="65"/>
      <c r="P2" s="65"/>
      <c r="Q2" s="65"/>
      <c r="R2" s="66"/>
      <c r="S2" s="66"/>
      <c r="T2" s="66"/>
      <c r="U2" s="66"/>
      <c r="V2" s="66"/>
      <c r="W2" s="66"/>
      <c r="X2" s="66"/>
      <c r="Y2" s="66"/>
      <c r="Z2" s="66"/>
      <c r="AA2" s="66"/>
      <c r="AB2" s="66"/>
      <c r="AC2" s="66"/>
    </row>
    <row r="3" spans="2:29" ht="18" customHeight="1">
      <c r="B3" s="315"/>
      <c r="C3" s="315"/>
      <c r="D3" s="315"/>
      <c r="E3" s="315"/>
      <c r="F3" s="315"/>
      <c r="G3" s="315"/>
      <c r="H3" s="315"/>
      <c r="I3" s="112"/>
      <c r="J3" s="112"/>
      <c r="K3" s="112"/>
      <c r="L3" s="113"/>
      <c r="M3" s="65"/>
      <c r="N3" s="65"/>
      <c r="O3" s="107"/>
      <c r="P3" s="133" t="s">
        <v>484</v>
      </c>
      <c r="Q3" s="65"/>
      <c r="R3" s="66"/>
      <c r="S3" s="66"/>
      <c r="T3" s="66"/>
      <c r="U3" s="66"/>
      <c r="V3" s="66"/>
      <c r="W3" s="66"/>
      <c r="X3" s="66"/>
      <c r="Y3" s="66"/>
      <c r="Z3" s="66"/>
      <c r="AA3" s="66"/>
      <c r="AB3" s="66"/>
      <c r="AC3" s="66"/>
    </row>
    <row r="4" spans="2:29" ht="18" customHeight="1">
      <c r="B4" s="319" t="s">
        <v>563</v>
      </c>
      <c r="C4" s="320"/>
      <c r="D4" s="320"/>
      <c r="E4" s="320"/>
      <c r="F4" s="320"/>
      <c r="G4" s="321"/>
      <c r="H4" s="112"/>
      <c r="I4" s="112"/>
      <c r="J4" s="112"/>
      <c r="K4" s="112"/>
      <c r="L4" s="113"/>
      <c r="M4" s="65"/>
      <c r="N4" s="65"/>
      <c r="O4" s="65"/>
      <c r="P4" s="134" t="s">
        <v>485</v>
      </c>
      <c r="Q4" s="65"/>
      <c r="R4" s="66"/>
      <c r="S4" s="66"/>
      <c r="T4" s="66"/>
      <c r="U4" s="66"/>
      <c r="V4" s="66"/>
      <c r="W4" s="66"/>
      <c r="X4" s="66"/>
      <c r="Y4" s="66"/>
      <c r="Z4" s="66"/>
      <c r="AA4" s="66"/>
      <c r="AB4" s="66"/>
      <c r="AC4" s="66"/>
    </row>
    <row r="5" spans="2:29" s="61" customFormat="1" ht="18" customHeight="1">
      <c r="B5" s="322"/>
      <c r="C5" s="323"/>
      <c r="D5" s="323"/>
      <c r="E5" s="323"/>
      <c r="F5" s="323"/>
      <c r="G5" s="324"/>
      <c r="H5" s="114"/>
      <c r="I5" s="114"/>
      <c r="J5" s="114"/>
      <c r="K5" s="114"/>
      <c r="L5" s="114"/>
      <c r="M5" s="67"/>
      <c r="N5" s="67"/>
      <c r="O5" s="67"/>
      <c r="P5" s="134" t="s">
        <v>486</v>
      </c>
      <c r="Q5" s="67"/>
      <c r="R5" s="67"/>
      <c r="S5" s="67"/>
      <c r="T5" s="67"/>
      <c r="U5" s="67"/>
      <c r="V5" s="67"/>
      <c r="W5" s="67"/>
      <c r="X5" s="67"/>
      <c r="Y5" s="67"/>
      <c r="Z5" s="67"/>
      <c r="AA5" s="67"/>
      <c r="AB5" s="67"/>
      <c r="AC5" s="67"/>
    </row>
    <row r="6" spans="2:29" s="61" customFormat="1" ht="18" customHeight="1">
      <c r="B6" s="322"/>
      <c r="C6" s="323"/>
      <c r="D6" s="323"/>
      <c r="E6" s="323"/>
      <c r="F6" s="323"/>
      <c r="G6" s="324"/>
      <c r="H6" s="114"/>
      <c r="I6" s="114"/>
      <c r="J6" s="114"/>
      <c r="K6" s="114"/>
      <c r="L6" s="114"/>
      <c r="M6" s="67"/>
      <c r="N6" s="67"/>
      <c r="O6" s="67"/>
      <c r="P6" s="136" t="s">
        <v>381</v>
      </c>
      <c r="Q6" s="67"/>
      <c r="R6" s="67"/>
      <c r="S6" s="67"/>
      <c r="T6" s="67"/>
      <c r="U6" s="67"/>
      <c r="V6" s="67"/>
      <c r="W6" s="67"/>
      <c r="X6" s="67"/>
      <c r="Y6" s="67"/>
      <c r="Z6" s="67"/>
      <c r="AA6" s="67"/>
      <c r="AB6" s="214"/>
      <c r="AC6" s="67"/>
    </row>
    <row r="7" spans="2:29" s="61" customFormat="1" ht="18" customHeight="1">
      <c r="B7" s="325"/>
      <c r="C7" s="326"/>
      <c r="D7" s="326"/>
      <c r="E7" s="326"/>
      <c r="F7" s="326"/>
      <c r="G7" s="327"/>
      <c r="H7" s="114"/>
      <c r="I7" s="114"/>
      <c r="J7" s="114"/>
      <c r="K7" s="114"/>
      <c r="L7" s="114"/>
      <c r="M7" s="67"/>
      <c r="N7" s="67"/>
      <c r="O7" s="67"/>
      <c r="P7" s="67"/>
      <c r="Q7" s="67"/>
      <c r="R7" s="67"/>
      <c r="S7" s="67"/>
      <c r="T7" s="67"/>
      <c r="U7" s="67"/>
      <c r="V7" s="108"/>
      <c r="W7" s="108"/>
      <c r="X7" s="108"/>
      <c r="Y7" s="67"/>
      <c r="Z7" s="67"/>
      <c r="AA7" s="67"/>
      <c r="AB7" s="67"/>
      <c r="AC7" s="67"/>
    </row>
    <row r="8" spans="2:29" s="110" customFormat="1" ht="33.75" customHeight="1">
      <c r="B8" s="115" t="s">
        <v>562</v>
      </c>
      <c r="C8" s="115"/>
      <c r="D8" s="115"/>
      <c r="E8" s="128">
        <f>VLOOKUP('Hide - Control'!A$3,'All practice data'!A:CA,4,FALSE)</f>
        <v>9645</v>
      </c>
      <c r="F8" s="310" t="str">
        <f>VLOOKUP('Hide - Control'!B4,'Hide - Calculation'!AY:BA,3,FALSE)</f>
        <v>Please note: Bowel screening indicators are based on less than 30 but over 12 months of data.</v>
      </c>
      <c r="G8" s="310"/>
      <c r="H8" s="310"/>
      <c r="I8" s="115"/>
      <c r="J8" s="115"/>
      <c r="K8" s="115"/>
      <c r="L8" s="115"/>
      <c r="M8" s="109"/>
      <c r="N8" s="314" t="s">
        <v>494</v>
      </c>
      <c r="O8" s="314"/>
      <c r="P8" s="314"/>
      <c r="Q8" s="314" t="s">
        <v>32</v>
      </c>
      <c r="R8" s="314"/>
      <c r="S8" s="314"/>
      <c r="T8" s="314" t="s">
        <v>566</v>
      </c>
      <c r="U8" s="314"/>
      <c r="V8" s="314" t="s">
        <v>33</v>
      </c>
      <c r="W8" s="314"/>
      <c r="X8" s="314"/>
      <c r="Y8" s="135"/>
      <c r="Z8" s="314" t="s">
        <v>487</v>
      </c>
      <c r="AA8" s="314"/>
      <c r="AB8" s="161"/>
      <c r="AC8" s="109"/>
    </row>
    <row r="9" spans="2:29" s="61" customFormat="1" ht="19.5" customHeight="1" thickBot="1">
      <c r="B9" s="114" t="s">
        <v>479</v>
      </c>
      <c r="C9" s="114"/>
      <c r="D9" s="114"/>
      <c r="E9" s="129">
        <f>VLOOKUP('Hide - Control'!B4,'Hide - Calculation'!AY:BB,4,FALSE)</f>
        <v>320318</v>
      </c>
      <c r="F9" s="310"/>
      <c r="G9" s="310"/>
      <c r="H9" s="310"/>
      <c r="I9" s="114"/>
      <c r="J9" s="114"/>
      <c r="K9" s="114"/>
      <c r="L9" s="114"/>
      <c r="M9" s="67"/>
      <c r="N9" s="67"/>
      <c r="O9" s="67"/>
      <c r="P9" s="67"/>
      <c r="Q9" s="67"/>
      <c r="R9" s="67"/>
      <c r="S9" s="67"/>
      <c r="T9" s="67"/>
      <c r="U9" s="67"/>
      <c r="V9" s="67"/>
      <c r="W9" s="67"/>
      <c r="X9" s="67"/>
      <c r="Y9" s="67"/>
      <c r="Z9" s="67"/>
      <c r="AA9" s="67"/>
      <c r="AB9" s="67"/>
      <c r="AC9" s="67"/>
    </row>
    <row r="10" spans="2:29" s="61" customFormat="1" ht="22.5" customHeight="1" thickBot="1">
      <c r="B10" s="67"/>
      <c r="C10" s="67"/>
      <c r="D10" s="67"/>
      <c r="E10" s="67"/>
      <c r="F10" s="311"/>
      <c r="G10" s="311"/>
      <c r="H10" s="311"/>
      <c r="I10" s="114"/>
      <c r="J10" s="114"/>
      <c r="K10" s="114"/>
      <c r="L10" s="114"/>
      <c r="M10" s="331" t="s">
        <v>476</v>
      </c>
      <c r="N10" s="332"/>
      <c r="O10" s="332"/>
      <c r="P10" s="332"/>
      <c r="Q10" s="332"/>
      <c r="R10" s="332"/>
      <c r="S10" s="332"/>
      <c r="T10" s="332"/>
      <c r="U10" s="332"/>
      <c r="V10" s="332"/>
      <c r="W10" s="332"/>
      <c r="X10" s="332"/>
      <c r="Y10" s="332"/>
      <c r="Z10" s="332"/>
      <c r="AA10" s="333"/>
      <c r="AB10" s="67"/>
      <c r="AC10" s="67"/>
    </row>
    <row r="11" spans="2:29" ht="86.25" customHeight="1" thickBot="1">
      <c r="B11" s="261" t="s">
        <v>23</v>
      </c>
      <c r="C11" s="262"/>
      <c r="D11" s="316" t="s">
        <v>457</v>
      </c>
      <c r="E11" s="317"/>
      <c r="F11" s="318"/>
      <c r="G11" s="263" t="s">
        <v>455</v>
      </c>
      <c r="H11" s="255" t="s">
        <v>456</v>
      </c>
      <c r="I11" s="255" t="s">
        <v>467</v>
      </c>
      <c r="J11" s="255" t="s">
        <v>468</v>
      </c>
      <c r="K11" s="255" t="s">
        <v>339</v>
      </c>
      <c r="L11" s="256" t="s">
        <v>381</v>
      </c>
      <c r="M11" s="257" t="s">
        <v>477</v>
      </c>
      <c r="N11" s="334" t="s">
        <v>475</v>
      </c>
      <c r="O11" s="334"/>
      <c r="P11" s="334"/>
      <c r="Q11" s="334"/>
      <c r="R11" s="334"/>
      <c r="S11" s="334"/>
      <c r="T11" s="334"/>
      <c r="U11" s="334"/>
      <c r="V11" s="334"/>
      <c r="W11" s="334"/>
      <c r="X11" s="334"/>
      <c r="Y11" s="334"/>
      <c r="Z11" s="334"/>
      <c r="AA11" s="258" t="s">
        <v>478</v>
      </c>
      <c r="AB11" s="264" t="s">
        <v>46</v>
      </c>
      <c r="AC11" s="265" t="s">
        <v>38</v>
      </c>
    </row>
    <row r="12" spans="2:29" s="63" customFormat="1" ht="4.5" customHeight="1" thickBot="1">
      <c r="B12" s="200"/>
      <c r="C12" s="201"/>
      <c r="D12" s="202"/>
      <c r="E12" s="202"/>
      <c r="F12" s="202"/>
      <c r="G12" s="203"/>
      <c r="H12" s="204"/>
      <c r="I12" s="204"/>
      <c r="J12" s="204"/>
      <c r="K12" s="211"/>
      <c r="L12" s="205"/>
      <c r="M12" s="206">
        <f>IF(ISBLANK('Hide - Calculation'!K5),"",'Hide - Calculation'!U5)</f>
      </c>
      <c r="N12" s="259"/>
      <c r="O12" s="66"/>
      <c r="P12" s="66"/>
      <c r="Q12" s="66"/>
      <c r="R12" s="66"/>
      <c r="S12" s="66"/>
      <c r="T12" s="66"/>
      <c r="U12" s="66"/>
      <c r="V12" s="66"/>
      <c r="W12" s="66"/>
      <c r="X12" s="66"/>
      <c r="Y12" s="66"/>
      <c r="Z12" s="260"/>
      <c r="AA12" s="225">
        <f>IF(ISBLANK('Hide - Calculation'!K5),"",'Hide - Calculation'!T5)</f>
      </c>
      <c r="AB12" s="232"/>
      <c r="AC12" s="207"/>
    </row>
    <row r="13" spans="2:29" ht="33.75" customHeight="1">
      <c r="B13" s="308" t="s">
        <v>337</v>
      </c>
      <c r="C13" s="163">
        <v>1</v>
      </c>
      <c r="D13" s="312" t="s">
        <v>333</v>
      </c>
      <c r="E13" s="313"/>
      <c r="F13" s="313"/>
      <c r="G13" s="166">
        <f>IF(VLOOKUP('Hide - Control'!A$3,'All practice data'!A:CA,C13+4,FALSE)=" "," ",VLOOKUP('Hide - Control'!A$3,'All practice data'!A:CA,C13+4,FALSE))</f>
        <v>1724</v>
      </c>
      <c r="H13" s="190">
        <f>IF(VLOOKUP('Hide - Control'!A$3,'All practice data'!A:CA,C13+30,FALSE)=" "," ",VLOOKUP('Hide - Control'!A$3,'All practice data'!A:CA,C13+30,FALSE))</f>
        <v>0.1787454639709694</v>
      </c>
      <c r="I13" s="191">
        <f>IF(LEFT(G13,1)=" "," n/a",+((2*G13+1.96^2-1.96*SQRT(1.96^2+4*G13*(1-G13/E$8)))/(2*(E$8+1.96^2))))</f>
        <v>0.17122734449982818</v>
      </c>
      <c r="J13" s="191">
        <f>IF(LEFT(G13,1)=" "," n/a",+((2*G13+1.96^2+1.96*SQRT(1.96^2+4*G13*(1-G13/E$8)))/(2*(E$8+1.96^2))))</f>
        <v>0.18651939268362813</v>
      </c>
      <c r="K13" s="190">
        <f>IF('Hide - Calculation'!N7="","",'Hide - Calculation'!N7)</f>
        <v>0.16825467191977972</v>
      </c>
      <c r="L13" s="192">
        <f>'Hide - Calculation'!O7</f>
        <v>0.1599882305185145</v>
      </c>
      <c r="M13" s="208">
        <f>IF(ISBLANK('Hide - Calculation'!K7),"",'Hide - Calculation'!U7)</f>
        <v>0.04692913219332695</v>
      </c>
      <c r="N13" s="173"/>
      <c r="O13" s="173"/>
      <c r="P13" s="173"/>
      <c r="Q13" s="173"/>
      <c r="R13" s="173"/>
      <c r="S13" s="173"/>
      <c r="T13" s="173"/>
      <c r="U13" s="173"/>
      <c r="V13" s="173"/>
      <c r="W13" s="173"/>
      <c r="X13" s="173"/>
      <c r="Y13" s="173"/>
      <c r="Z13" s="173"/>
      <c r="AA13" s="226">
        <f>IF(ISBLANK('Hide - Calculation'!K7),"",'Hide - Calculation'!T7)</f>
        <v>0.25122392177581787</v>
      </c>
      <c r="AB13" s="233" t="s">
        <v>560</v>
      </c>
      <c r="AC13" s="209" t="s">
        <v>561</v>
      </c>
    </row>
    <row r="14" spans="2:29" ht="33.75" customHeight="1">
      <c r="B14" s="306"/>
      <c r="C14" s="137">
        <v>2</v>
      </c>
      <c r="D14" s="132" t="s">
        <v>488</v>
      </c>
      <c r="E14" s="85"/>
      <c r="F14" s="85"/>
      <c r="G14" s="118" t="str">
        <f>IF(VLOOKUP('Hide - Control'!A$3,'All practice data'!A:CA,C14+4,FALSE)=" "," ",VLOOKUP('Hide - Control'!A$3,'All practice data'!A:CA,C14+4,FALSE))</f>
        <v>Quintile 1</v>
      </c>
      <c r="H14" s="119">
        <f>IF(VLOOKUP('Hide - Control'!A$3,'All practice data'!A:CA,C14+30,FALSE)=" "," ",VLOOKUP('Hide - Control'!A$3,'All practice data'!A:CA,C14+30,FALSE))</f>
        <v>0.05</v>
      </c>
      <c r="I14" s="120">
        <f>IF(LEFT(G14,1)=" "," n/a",+((2*H14*E8+1.96^2-1.96*SQRT(1.96^2+4*H14*E8*(1-H14*E8/E$8)))/(2*(E$8+1.96^2))))</f>
        <v>0.04582671591270291</v>
      </c>
      <c r="J14" s="120">
        <f>IF(LEFT(G14,1)=" "," n/a",+((2*H14*E8+1.96^2+1.96*SQRT(1.96^2+4*H14*E8*(1-H14*E8/E$8)))/(2*(E$8+1.96^2))))</f>
        <v>0.05453161103920808</v>
      </c>
      <c r="K14" s="119">
        <f>IF('Hide - Calculation'!N8="","",'Hide - Calculation'!N8)</f>
        <v>0.10818221267615306</v>
      </c>
      <c r="L14" s="155">
        <f>'Hide - Calculation'!O8</f>
        <v>0.15010930292554353</v>
      </c>
      <c r="M14" s="150">
        <f>IF(ISBLANK('Hide - Calculation'!K8),"",'Hide - Calculation'!U8)</f>
        <v>0.05000000074505806</v>
      </c>
      <c r="N14" s="84"/>
      <c r="O14" s="84"/>
      <c r="P14" s="84"/>
      <c r="Q14" s="84"/>
      <c r="R14" s="84"/>
      <c r="S14" s="84"/>
      <c r="T14" s="84"/>
      <c r="U14" s="84"/>
      <c r="V14" s="84"/>
      <c r="W14" s="84"/>
      <c r="X14" s="84"/>
      <c r="Y14" s="84"/>
      <c r="Z14" s="84"/>
      <c r="AA14" s="227">
        <f>IF(ISBLANK('Hide - Calculation'!K8),"",'Hide - Calculation'!T8)</f>
        <v>0.25999999046325684</v>
      </c>
      <c r="AB14" s="234" t="s">
        <v>39</v>
      </c>
      <c r="AC14" s="130" t="s">
        <v>561</v>
      </c>
    </row>
    <row r="15" spans="2:39" s="63" customFormat="1" ht="33.75" customHeight="1">
      <c r="B15" s="306"/>
      <c r="C15" s="137">
        <v>3</v>
      </c>
      <c r="D15" s="132" t="s">
        <v>342</v>
      </c>
      <c r="E15" s="85"/>
      <c r="F15" s="85"/>
      <c r="G15" s="121">
        <f>IF(VLOOKUP('Hide - Control'!A$3,'All practice data'!A:CA,C15+4,FALSE)=" "," ",VLOOKUP('Hide - Control'!A$3,'All practice data'!A:CA,C15+4,FALSE))</f>
        <v>17</v>
      </c>
      <c r="H15" s="122">
        <f>IF(VLOOKUP('Hide - Control'!A$3,'All practice data'!A:CA,C15+30,FALSE)=" "," ",VLOOKUP('Hide - Control'!A$3,'All practice data'!A:CA,C15+30,FALSE))</f>
        <v>176.25712804561948</v>
      </c>
      <c r="I15" s="123">
        <f>IF(LEFT(G15,1)=" "," n/a",IF(G15&lt;5,100000*VLOOKUP(G15,'Hide - Calculation'!AQ:AR,2,FALSE)/$E$8,100000*(G15*(1-1/(9*G15)-1.96/(3*SQRT(G15)))^3)/$E$8))</f>
        <v>102.6166259427341</v>
      </c>
      <c r="J15" s="123">
        <f>IF(LEFT(G15,1)=" "," n/a",IF(G15&lt;5,100000*VLOOKUP(G15,'Hide - Calculation'!AQ:AS,3,FALSE)/$E$8,100000*((G15+1)*(1-1/(9*(G15+1))+1.96/(3*SQRT(G15+1)))^3)/$E$8))</f>
        <v>282.22198774095284</v>
      </c>
      <c r="K15" s="122">
        <f>IF('Hide - Calculation'!N9="","",'Hide - Calculation'!N9)</f>
        <v>411.15391579617756</v>
      </c>
      <c r="L15" s="156">
        <f>'Hide - Calculation'!O9</f>
        <v>445.6198871279627</v>
      </c>
      <c r="M15" s="151">
        <f>IF(ISBLANK('Hide - Calculation'!K9),"",'Hide - Calculation'!U9)</f>
        <v>92.60600280761719</v>
      </c>
      <c r="N15" s="84"/>
      <c r="O15" s="84"/>
      <c r="P15" s="84"/>
      <c r="Q15" s="84"/>
      <c r="R15" s="84"/>
      <c r="S15" s="84"/>
      <c r="T15" s="84"/>
      <c r="U15" s="84"/>
      <c r="V15" s="84"/>
      <c r="W15" s="84"/>
      <c r="X15" s="84"/>
      <c r="Y15" s="84"/>
      <c r="Z15" s="84"/>
      <c r="AA15" s="228">
        <f>IF(ISBLANK('Hide - Calculation'!K9),"",'Hide - Calculation'!T9)</f>
        <v>701.75439453125</v>
      </c>
      <c r="AB15" s="234" t="s">
        <v>458</v>
      </c>
      <c r="AC15" s="131">
        <v>2009</v>
      </c>
      <c r="AD15" s="64"/>
      <c r="AE15" s="64"/>
      <c r="AF15" s="64"/>
      <c r="AG15" s="64"/>
      <c r="AH15" s="64"/>
      <c r="AI15" s="64"/>
      <c r="AJ15" s="64"/>
      <c r="AK15" s="64"/>
      <c r="AL15" s="64"/>
      <c r="AM15" s="64"/>
    </row>
    <row r="16" spans="2:29" s="63" customFormat="1" ht="33.75" customHeight="1">
      <c r="B16" s="306"/>
      <c r="C16" s="137">
        <v>4</v>
      </c>
      <c r="D16" s="132" t="s">
        <v>480</v>
      </c>
      <c r="E16" s="85"/>
      <c r="F16" s="85"/>
      <c r="G16" s="121">
        <f>IF(VLOOKUP('Hide - Control'!A$3,'All practice data'!A:CA,C16+4,FALSE)=" "," ",VLOOKUP('Hide - Control'!A$3,'All practice data'!A:CA,C16+4,FALSE))</f>
        <v>23</v>
      </c>
      <c r="H16" s="122">
        <f>IF(VLOOKUP('Hide - Control'!A$3,'All practice data'!A:CA,C16+30,FALSE)=" "," ",VLOOKUP('Hide - Control'!A$3,'All practice data'!A:CA,C16+30,FALSE))</f>
        <v>238.46552617936754</v>
      </c>
      <c r="I16" s="123">
        <f>IF(LEFT(G16,1)=" "," n/a",IF(G16&lt;5,100000*VLOOKUP(G16,'Hide - Calculation'!AQ:AR,2,FALSE)/$E$8,100000*(G16*(1-1/(9*G16)-1.96/(3*SQRT(G16)))^3)/$E$8))</f>
        <v>151.1170891273208</v>
      </c>
      <c r="J16" s="123">
        <f>IF(LEFT(G16,1)=" "," n/a",IF(G16&lt;5,100000*VLOOKUP(G16,'Hide - Calculation'!AQ:AS,3,FALSE)/$E$8,100000*((G16+1)*(1-1/(9*(G16+1))+1.96/(3*SQRT(G16+1)))^3)/$E$8))</f>
        <v>357.83343775921816</v>
      </c>
      <c r="K16" s="122">
        <f>IF('Hide - Calculation'!N10="","",'Hide - Calculation'!N10)</f>
        <v>238.825167489807</v>
      </c>
      <c r="L16" s="156">
        <f>'Hide - Calculation'!O10</f>
        <v>234.12259778895606</v>
      </c>
      <c r="M16" s="151">
        <f>IF(ISBLANK('Hide - Calculation'!K10),"",'Hide - Calculation'!U10)</f>
        <v>44.173431396484375</v>
      </c>
      <c r="N16" s="84"/>
      <c r="O16" s="84"/>
      <c r="P16" s="84"/>
      <c r="Q16" s="84"/>
      <c r="R16" s="84"/>
      <c r="S16" s="84"/>
      <c r="T16" s="84"/>
      <c r="U16" s="84"/>
      <c r="V16" s="84"/>
      <c r="W16" s="84"/>
      <c r="X16" s="84"/>
      <c r="Y16" s="84"/>
      <c r="Z16" s="84"/>
      <c r="AA16" s="228">
        <f>IF(ISBLANK('Hide - Calculation'!K10),"",'Hide - Calculation'!T10)</f>
        <v>680.8170166015625</v>
      </c>
      <c r="AB16" s="234" t="s">
        <v>336</v>
      </c>
      <c r="AC16" s="131" t="s">
        <v>512</v>
      </c>
    </row>
    <row r="17" spans="2:29" s="63" customFormat="1" ht="33.75" customHeight="1" thickBot="1">
      <c r="B17" s="309"/>
      <c r="C17" s="180">
        <v>5</v>
      </c>
      <c r="D17" s="195" t="s">
        <v>341</v>
      </c>
      <c r="E17" s="182"/>
      <c r="F17" s="182"/>
      <c r="G17" s="140">
        <f>IF(VLOOKUP('Hide - Control'!A$3,'All practice data'!A:CA,C17+4,FALSE)=" "," ",VLOOKUP('Hide - Control'!A$3,'All practice data'!A:CA,C17+4,FALSE))</f>
        <v>174</v>
      </c>
      <c r="H17" s="141">
        <f>IF(VLOOKUP('Hide - Control'!A$3,'All practice data'!A:CA,C17+30,FALSE)=" "," ",VLOOKUP('Hide - Control'!A$3,'All practice data'!A:CA,C17+30,FALSE))</f>
        <v>0.018000000000000002</v>
      </c>
      <c r="I17" s="142">
        <f>IF(LEFT(G17,1)=" "," n/a",+((2*G17+1.96^2-1.96*SQRT(1.96^2+4*G17*(1-G17/E$8)))/(2*(E$8+1.96^2))))</f>
        <v>0.015569640285643263</v>
      </c>
      <c r="J17" s="142">
        <f>IF(LEFT(G17,1)=" "," n/a",+((2*G17+1.96^2+1.96*SQRT(1.96^2+4*G17*(1-G17/E$8)))/(2*(E$8+1.96^2))))</f>
        <v>0.02089500641350039</v>
      </c>
      <c r="K17" s="141">
        <f>IF('Hide - Calculation'!N11="","",'Hide - Calculation'!N11)</f>
        <v>0.01752945510399041</v>
      </c>
      <c r="L17" s="157">
        <f>'Hide - Calculation'!O11</f>
        <v>0.015940726342527432</v>
      </c>
      <c r="M17" s="210">
        <f>IF(ISBLANK('Hide - Calculation'!K11),"",'Hide - Calculation'!U11)</f>
        <v>0.008999999612569809</v>
      </c>
      <c r="N17" s="91"/>
      <c r="O17" s="91"/>
      <c r="P17" s="91"/>
      <c r="Q17" s="91"/>
      <c r="R17" s="91"/>
      <c r="S17" s="91"/>
      <c r="T17" s="91"/>
      <c r="U17" s="91"/>
      <c r="V17" s="91"/>
      <c r="W17" s="91"/>
      <c r="X17" s="91"/>
      <c r="Y17" s="91"/>
      <c r="Z17" s="91"/>
      <c r="AA17" s="229">
        <f>IF(ISBLANK('Hide - Calculation'!K11),"",'Hide - Calculation'!T11)</f>
        <v>0.024000000208616257</v>
      </c>
      <c r="AB17" s="235" t="s">
        <v>481</v>
      </c>
      <c r="AC17" s="189" t="s">
        <v>512</v>
      </c>
    </row>
    <row r="18" spans="2:29" s="63" customFormat="1" ht="33.75" customHeight="1">
      <c r="B18" s="308" t="s">
        <v>13</v>
      </c>
      <c r="C18" s="163">
        <v>6</v>
      </c>
      <c r="D18" s="164" t="s">
        <v>489</v>
      </c>
      <c r="E18" s="165"/>
      <c r="F18" s="165"/>
      <c r="G18" s="219">
        <f>IF(OR(VLOOKUP('Hide - Control'!A$3,'All practice data'!A:CA,C18+4,FALSE)=" ",VLOOKUP('Hide - Control'!A$3,'All practice data'!A:CA,C18+52,FALSE)=0)," n/a",VLOOKUP('Hide - Control'!A$3,'All practice data'!A:CA,C18+4,FALSE))</f>
        <v>976</v>
      </c>
      <c r="H18" s="220">
        <f>IF(OR(VLOOKUP('Hide - Control'!A$3,'All practice data'!A:CA,C18+30,FALSE)=" ",VLOOKUP('Hide - Control'!A$3,'All practice data'!A:CA,C18+52,FALSE)=0)," n/a",VLOOKUP('Hide - Control'!A$3,'All practice data'!A:CA,C18+30,FALSE))</f>
        <v>0.753668</v>
      </c>
      <c r="I18" s="191">
        <f>IF(OR(LEFT(H18,1)=" ",VLOOKUP('Hide - Control'!A$3,'All practice data'!A:CA,C18+52,FALSE)=0)," n/a",+((2*G18+1.96^2-1.96*SQRT(1.96^2+4*G18*(1-G18/(VLOOKUP('Hide - Control'!A$3,'All practice data'!A:CA,C18+52,FALSE)))))/(2*(((VLOOKUP('Hide - Control'!A$3,'All practice data'!A:CA,C18+52,FALSE)))+1.96^2))))</f>
        <v>0.7294726381948498</v>
      </c>
      <c r="J18" s="191">
        <f>IF(OR(LEFT(H18,1)=" ",VLOOKUP('Hide - Control'!A$3,'All practice data'!A:CA,C18+52,FALSE)=0)," n/a",+((2*G18+1.96^2+1.96*SQRT(1.96^2+4*G18*(1-G18/(VLOOKUP('Hide - Control'!A$3,'All practice data'!A:CA,C18+52,FALSE)))))/(2*((VLOOKUP('Hide - Control'!A$3,'All practice data'!A:CA,C18+52,FALSE))+1.96^2))))</f>
        <v>0.7763627154002306</v>
      </c>
      <c r="K18" s="220">
        <f>IF('Hide - Calculation'!N12="","",'Hide - Calculation'!N12)</f>
        <v>0.7143521388716677</v>
      </c>
      <c r="L18" s="192">
        <f>'Hide - Calculation'!O12</f>
        <v>0.7248631360507991</v>
      </c>
      <c r="M18" s="193">
        <f>IF(ISBLANK('Hide - Calculation'!K12),"",'Hide - Calculation'!U12)</f>
        <v>0.5270000100135803</v>
      </c>
      <c r="N18" s="194"/>
      <c r="O18" s="173"/>
      <c r="P18" s="173"/>
      <c r="Q18" s="173"/>
      <c r="R18" s="173"/>
      <c r="S18" s="173"/>
      <c r="T18" s="173"/>
      <c r="U18" s="173"/>
      <c r="V18" s="173"/>
      <c r="W18" s="173"/>
      <c r="X18" s="173"/>
      <c r="Y18" s="173"/>
      <c r="Z18" s="174"/>
      <c r="AA18" s="193">
        <f>IF(ISBLANK('Hide - Calculation'!K12),"",'Hide - Calculation'!T12)</f>
        <v>0.7799999713897705</v>
      </c>
      <c r="AB18" s="233" t="s">
        <v>48</v>
      </c>
      <c r="AC18" s="175" t="s">
        <v>513</v>
      </c>
    </row>
    <row r="19" spans="2:29" s="63" customFormat="1" ht="33.75" customHeight="1">
      <c r="B19" s="306"/>
      <c r="C19" s="137">
        <v>7</v>
      </c>
      <c r="D19" s="132" t="s">
        <v>490</v>
      </c>
      <c r="E19" s="85"/>
      <c r="F19" s="85"/>
      <c r="G19" s="221">
        <f>IF(OR(VLOOKUP('Hide - Control'!A$3,'All practice data'!A:CA,C19+4,FALSE)=" ",VLOOKUP('Hide - Control'!A$3,'All practice data'!A:CA,C19+52,FALSE)=0)," n/a",VLOOKUP('Hide - Control'!A$3,'All practice data'!A:CA,C19+4,FALSE))</f>
        <v>164</v>
      </c>
      <c r="H19" s="218">
        <f>IF(OR(VLOOKUP('Hide - Control'!A$3,'All practice data'!A:CA,C19+30,FALSE)=" ",VLOOKUP('Hide - Control'!A$3,'All practice data'!A:CA,C19+52,FALSE)=0)," n/a",VLOOKUP('Hide - Control'!A$3,'All practice data'!A:CA,C19+30,FALSE))</f>
        <v>0.716157</v>
      </c>
      <c r="I19" s="120">
        <f>IF(OR(LEFT(H19,1)=" ",VLOOKUP('Hide - Control'!A$3,'All practice data'!A:CA,C19+52,FALSE)=0)," n/a",+((2*G19+1.96^2-1.96*SQRT(1.96^2+4*G19*(1-G19/(VLOOKUP('Hide - Control'!A$3,'All practice data'!A:CA,C19+52,FALSE)))))/(2*(((VLOOKUP('Hide - Control'!A$3,'All practice data'!A:CA,C19+52,FALSE)))+1.96^2))))</f>
        <v>0.6545691253193241</v>
      </c>
      <c r="J19" s="120">
        <f>IF(OR(LEFT(H19,1)=" ",VLOOKUP('Hide - Control'!A$3,'All practice data'!A:CA,C19+52,FALSE)=0)," n/a",+((2*G19+1.96^2+1.96*SQRT(1.96^2+4*G19*(1-G19/(VLOOKUP('Hide - Control'!A$3,'All practice data'!A:CA,C19+52,FALSE)))))/(2*((VLOOKUP('Hide - Control'!A$3,'All practice data'!A:CA,C19+52,FALSE))+1.96^2))))</f>
        <v>0.7706126291437958</v>
      </c>
      <c r="K19" s="218">
        <f>IF('Hide - Calculation'!N13="","",'Hide - Calculation'!N13)</f>
        <v>0.7060034677069787</v>
      </c>
      <c r="L19" s="155">
        <f>'Hide - Calculation'!O13</f>
        <v>0.7467412166569077</v>
      </c>
      <c r="M19" s="152">
        <f>IF(ISBLANK('Hide - Calculation'!K13),"",'Hide - Calculation'!U13)</f>
        <v>0.4690000116825104</v>
      </c>
      <c r="N19" s="160"/>
      <c r="O19" s="84"/>
      <c r="P19" s="84"/>
      <c r="Q19" s="84"/>
      <c r="R19" s="84"/>
      <c r="S19" s="84"/>
      <c r="T19" s="84"/>
      <c r="U19" s="84"/>
      <c r="V19" s="84"/>
      <c r="W19" s="84"/>
      <c r="X19" s="84"/>
      <c r="Y19" s="84"/>
      <c r="Z19" s="88"/>
      <c r="AA19" s="152">
        <f>IF(ISBLANK('Hide - Calculation'!K13),"",'Hide - Calculation'!T13)</f>
        <v>0.7839999794960022</v>
      </c>
      <c r="AB19" s="234" t="s">
        <v>48</v>
      </c>
      <c r="AC19" s="131" t="s">
        <v>512</v>
      </c>
    </row>
    <row r="20" spans="2:29" s="63" customFormat="1" ht="33.75" customHeight="1">
      <c r="B20" s="306"/>
      <c r="C20" s="137">
        <v>8</v>
      </c>
      <c r="D20" s="132" t="s">
        <v>491</v>
      </c>
      <c r="E20" s="85"/>
      <c r="F20" s="85"/>
      <c r="G20" s="221">
        <f>IF(OR(VLOOKUP('Hide - Control'!A$3,'All practice data'!A:CA,C20+4,FALSE)=" ",VLOOKUP('Hide - Control'!A$3,'All practice data'!A:CA,C20+52,FALSE)=0)," n/a",VLOOKUP('Hide - Control'!A$3,'All practice data'!A:CA,C20+4,FALSE))</f>
        <v>2057</v>
      </c>
      <c r="H20" s="218">
        <f>IF(OR(VLOOKUP('Hide - Control'!A$3,'All practice data'!A:CA,C20+30,FALSE)=" ",VLOOKUP('Hide - Control'!A$3,'All practice data'!A:CA,C20+52,FALSE)=0)," n/a",VLOOKUP('Hide - Control'!A$3,'All practice data'!A:CA,C20+30,FALSE))</f>
        <v>0.844764</v>
      </c>
      <c r="I20" s="120">
        <f>IF(OR(LEFT(H20,1)=" ",VLOOKUP('Hide - Control'!A$3,'All practice data'!A:CA,C20+52,FALSE)=0)," n/a",+((2*G20+1.96^2-1.96*SQRT(1.96^2+4*G20*(1-G20/(VLOOKUP('Hide - Control'!A$3,'All practice data'!A:CA,C20+52,FALSE)))))/(2*(((VLOOKUP('Hide - Control'!A$3,'All practice data'!A:CA,C20+52,FALSE)))+1.96^2))))</f>
        <v>0.8298381722114385</v>
      </c>
      <c r="J20" s="120">
        <f>IF(OR(LEFT(H20,1)=" ",VLOOKUP('Hide - Control'!A$3,'All practice data'!A:CA,C20+52,FALSE)=0)," n/a",+((2*G20+1.96^2+1.96*SQRT(1.96^2+4*G20*(1-G20/(VLOOKUP('Hide - Control'!A$3,'All practice data'!A:CA,C20+52,FALSE)))))/(2*((VLOOKUP('Hide - Control'!A$3,'All practice data'!A:CA,C20+52,FALSE))+1.96^2))))</f>
        <v>0.8586034223554244</v>
      </c>
      <c r="K20" s="218">
        <f>IF('Hide - Calculation'!N14="","",'Hide - Calculation'!N14)</f>
        <v>0.7831234618049748</v>
      </c>
      <c r="L20" s="155">
        <f>'Hide - Calculation'!O14</f>
        <v>0.7559681673907895</v>
      </c>
      <c r="M20" s="152">
        <f>IF(ISBLANK('Hide - Calculation'!K14),"",'Hide - Calculation'!U14)</f>
        <v>0.6679999828338623</v>
      </c>
      <c r="N20" s="160"/>
      <c r="O20" s="84"/>
      <c r="P20" s="84"/>
      <c r="Q20" s="84"/>
      <c r="R20" s="84"/>
      <c r="S20" s="84"/>
      <c r="T20" s="84"/>
      <c r="U20" s="84"/>
      <c r="V20" s="84"/>
      <c r="W20" s="84"/>
      <c r="X20" s="84"/>
      <c r="Y20" s="84"/>
      <c r="Z20" s="88"/>
      <c r="AA20" s="152">
        <f>IF(ISBLANK('Hide - Calculation'!K14),"",'Hide - Calculation'!T14)</f>
        <v>0.878000020980835</v>
      </c>
      <c r="AB20" s="234" t="s">
        <v>48</v>
      </c>
      <c r="AC20" s="131" t="s">
        <v>514</v>
      </c>
    </row>
    <row r="21" spans="2:29" s="63" customFormat="1" ht="33.75" customHeight="1">
      <c r="B21" s="306"/>
      <c r="C21" s="137">
        <v>9</v>
      </c>
      <c r="D21" s="132" t="s">
        <v>492</v>
      </c>
      <c r="E21" s="85"/>
      <c r="F21" s="85"/>
      <c r="G21" s="221">
        <f>IF(OR(VLOOKUP('Hide - Control'!A$3,'All practice data'!A:CA,C21+4,FALSE)=" ",VLOOKUP('Hide - Control'!A$3,'All practice data'!A:CA,C21+52,FALSE)=0)," n/a",VLOOKUP('Hide - Control'!A$3,'All practice data'!A:CA,C21+4,FALSE))</f>
        <v>458</v>
      </c>
      <c r="H21" s="218">
        <f>IF(OR(VLOOKUP('Hide - Control'!A$3,'All practice data'!A:CA,C21+30,FALSE)=" ",VLOOKUP('Hide - Control'!A$3,'All practice data'!A:CA,C21+52,FALSE)=0)," n/a",VLOOKUP('Hide - Control'!A$3,'All practice data'!A:CA,C21+30,FALSE))</f>
        <v>0.381667</v>
      </c>
      <c r="I21" s="120">
        <f>IF(OR(LEFT(H21,1)=" ",VLOOKUP('Hide - Control'!A$3,'All practice data'!A:CA,C21+52,FALSE)=0)," n/a",+((2*G21+1.96^2-1.96*SQRT(1.96^2+4*G21*(1-G21/(VLOOKUP('Hide - Control'!A$3,'All practice data'!A:CA,C21+52,FALSE)))))/(2*(((VLOOKUP('Hide - Control'!A$3,'All practice data'!A:CA,C21+52,FALSE)))+1.96^2))))</f>
        <v>0.3545991103510189</v>
      </c>
      <c r="J21" s="120">
        <f>IF(OR(LEFT(H21,1)=" ",VLOOKUP('Hide - Control'!A$3,'All practice data'!A:CA,C21+52,FALSE)=0)," n/a",+((2*G21+1.96^2+1.96*SQRT(1.96^2+4*G21*(1-G21/(VLOOKUP('Hide - Control'!A$3,'All practice data'!A:CA,C21+52,FALSE)))))/(2*((VLOOKUP('Hide - Control'!A$3,'All practice data'!A:CA,C21+52,FALSE))+1.96^2))))</f>
        <v>0.40948945412457327</v>
      </c>
      <c r="K21" s="218">
        <f>IF('Hide - Calculation'!N15="","",'Hide - Calculation'!N15)</f>
        <v>0.37799853907962017</v>
      </c>
      <c r="L21" s="155">
        <f>'Hide - Calculation'!O15</f>
        <v>0.5147293797466616</v>
      </c>
      <c r="M21" s="152">
        <f>IF(ISBLANK('Hide - Calculation'!K15),"",'Hide - Calculation'!U15)</f>
        <v>0.23899999260902405</v>
      </c>
      <c r="N21" s="160"/>
      <c r="O21" s="84"/>
      <c r="P21" s="84"/>
      <c r="Q21" s="84"/>
      <c r="R21" s="84"/>
      <c r="S21" s="84"/>
      <c r="T21" s="84"/>
      <c r="U21" s="84"/>
      <c r="V21" s="84"/>
      <c r="W21" s="84"/>
      <c r="X21" s="84"/>
      <c r="Y21" s="84"/>
      <c r="Z21" s="88"/>
      <c r="AA21" s="152">
        <f>IF(ISBLANK('Hide - Calculation'!K15),"",'Hide - Calculation'!T15)</f>
        <v>0.5360000133514404</v>
      </c>
      <c r="AB21" s="234" t="s">
        <v>48</v>
      </c>
      <c r="AC21" s="131" t="s">
        <v>513</v>
      </c>
    </row>
    <row r="22" spans="2:29" s="63" customFormat="1" ht="33.75" customHeight="1" thickBot="1">
      <c r="B22" s="309"/>
      <c r="C22" s="180">
        <v>10</v>
      </c>
      <c r="D22" s="195" t="s">
        <v>493</v>
      </c>
      <c r="E22" s="182"/>
      <c r="F22" s="182"/>
      <c r="G22" s="222">
        <f>IF(OR(VLOOKUP('Hide - Control'!A$3,'All practice data'!A:CA,C22+4,FALSE)=" ",VLOOKUP('Hide - Control'!A$3,'All practice data'!A:CA,C22+52,FALSE)=0)," n/a",VLOOKUP('Hide - Control'!A$3,'All practice data'!A:CA,C22+4,FALSE))</f>
        <v>363</v>
      </c>
      <c r="H22" s="223">
        <f>IF(OR(VLOOKUP('Hide - Control'!A$3,'All practice data'!A:CA,C22+30,FALSE)=" ",VLOOKUP('Hide - Control'!A$3,'All practice data'!A:CA,C22+52,FALSE)=0)," n/a",VLOOKUP('Hide - Control'!A$3,'All practice data'!A:CA,C22+30,FALSE))</f>
        <v>0.603993</v>
      </c>
      <c r="I22" s="196">
        <f>IF(OR(LEFT(H22,1)=" ",VLOOKUP('Hide - Control'!A$3,'All practice data'!A:CA,C22+52,FALSE)=0)," n/a",+((2*G22+1.96^2-1.96*SQRT(1.96^2+4*G22*(1-G22/(VLOOKUP('Hide - Control'!A$3,'All practice data'!A:CA,C22+52,FALSE)))))/(2*(((VLOOKUP('Hide - Control'!A$3,'All practice data'!A:CA,C22+52,FALSE)))+1.96^2))))</f>
        <v>0.564350768018376</v>
      </c>
      <c r="J22" s="196">
        <f>IF(OR(LEFT(H22,1)=" ",VLOOKUP('Hide - Control'!A$3,'All practice data'!A:CA,C22+52,FALSE)=0)," n/a",+((2*G22+1.96^2+1.96*SQRT(1.96^2+4*G22*(1-G22/(VLOOKUP('Hide - Control'!A$3,'All practice data'!A:CA,C22+52,FALSE)))))/(2*((VLOOKUP('Hide - Control'!A$3,'All practice data'!A:CA,C22+52,FALSE))+1.96^2))))</f>
        <v>0.642314911061899</v>
      </c>
      <c r="K22" s="223">
        <f>IF('Hide - Calculation'!N16="","",'Hide - Calculation'!N16)</f>
        <v>0.549934855265394</v>
      </c>
      <c r="L22" s="197">
        <f>'Hide - Calculation'!O16</f>
        <v>0.5752927626212945</v>
      </c>
      <c r="M22" s="198">
        <f>IF(ISBLANK('Hide - Calculation'!K16),"",'Hide - Calculation'!U16)</f>
        <v>0.30399999022483826</v>
      </c>
      <c r="N22" s="199"/>
      <c r="O22" s="91"/>
      <c r="P22" s="91"/>
      <c r="Q22" s="91"/>
      <c r="R22" s="91"/>
      <c r="S22" s="91"/>
      <c r="T22" s="91"/>
      <c r="U22" s="91"/>
      <c r="V22" s="91"/>
      <c r="W22" s="91"/>
      <c r="X22" s="91"/>
      <c r="Y22" s="91"/>
      <c r="Z22" s="188"/>
      <c r="AA22" s="198">
        <f>IF(ISBLANK('Hide - Calculation'!K16),"",'Hide - Calculation'!T16)</f>
        <v>0.6499999761581421</v>
      </c>
      <c r="AB22" s="235" t="s">
        <v>48</v>
      </c>
      <c r="AC22" s="189" t="s">
        <v>512</v>
      </c>
    </row>
    <row r="23" spans="2:29" s="63" customFormat="1" ht="33.75" customHeight="1">
      <c r="B23" s="308" t="s">
        <v>331</v>
      </c>
      <c r="C23" s="163">
        <v>11</v>
      </c>
      <c r="D23" s="179" t="s">
        <v>343</v>
      </c>
      <c r="E23" s="165"/>
      <c r="F23" s="165"/>
      <c r="G23" s="118">
        <f>IF(VLOOKUP('Hide - Control'!A$3,'All practice data'!A:CA,C23+4,FALSE)=" "," ",VLOOKUP('Hide - Control'!A$3,'All practice data'!A:CA,C23+4,FALSE))</f>
        <v>100</v>
      </c>
      <c r="H23" s="216">
        <f>IF(VLOOKUP('Hide - Control'!A$3,'All practice data'!A:CA,C23+30,FALSE)=" "," ",VLOOKUP('Hide - Control'!A$3,'All practice data'!A:CA,C23+30,FALSE))</f>
        <v>1036.8066355624676</v>
      </c>
      <c r="I23" s="215">
        <f>IF(LEFT(G23,1)=" "," n/a",IF(G23&lt;5,100000*VLOOKUP(G23,'Hide - Calculation'!AQ:AR,2,FALSE)/$E$8,100000*(G23*(1-1/(9*G23)-1.96/(3*SQRT(G23)))^3)/$E$8))</f>
        <v>843.5644541838845</v>
      </c>
      <c r="J23" s="215">
        <f>IF(LEFT(G23,1)=" "," n/a",IF(G23&lt;5,100000*VLOOKUP(G23,'Hide - Calculation'!AQ:AS,3,FALSE)/$E$8,100000*((G23+1)*(1-1/(9*(G23+1))+1.96/(3*SQRT(G23+1)))^3)/$E$8))</f>
        <v>1261.050775239046</v>
      </c>
      <c r="K23" s="216">
        <f>IF('Hide - Calculation'!N17="","",'Hide - Calculation'!N17)</f>
        <v>1683.015003839934</v>
      </c>
      <c r="L23" s="217">
        <f>'Hide - Calculation'!O17</f>
        <v>1812.1669120472948</v>
      </c>
      <c r="M23" s="170">
        <f>IF(ISBLANK('Hide - Calculation'!K17),"",'Hide - Calculation'!U17)</f>
        <v>309.1990051269531</v>
      </c>
      <c r="N23" s="171"/>
      <c r="O23" s="172"/>
      <c r="P23" s="172"/>
      <c r="Q23" s="172"/>
      <c r="R23" s="173"/>
      <c r="S23" s="173"/>
      <c r="T23" s="173"/>
      <c r="U23" s="173"/>
      <c r="V23" s="173"/>
      <c r="W23" s="173"/>
      <c r="X23" s="173"/>
      <c r="Y23" s="173"/>
      <c r="Z23" s="174"/>
      <c r="AA23" s="170">
        <f>IF(ISBLANK('Hide - Calculation'!K17),"",'Hide - Calculation'!T17)</f>
        <v>3427.697021484375</v>
      </c>
      <c r="AB23" s="233" t="s">
        <v>26</v>
      </c>
      <c r="AC23" s="175" t="s">
        <v>512</v>
      </c>
    </row>
    <row r="24" spans="2:29" s="63" customFormat="1" ht="33.75" customHeight="1">
      <c r="B24" s="306"/>
      <c r="C24" s="137">
        <v>12</v>
      </c>
      <c r="D24" s="147" t="s">
        <v>499</v>
      </c>
      <c r="E24" s="85"/>
      <c r="F24" s="85"/>
      <c r="G24" s="118">
        <f>IF(VLOOKUP('Hide - Control'!A$3,'All practice data'!A:CA,C24+4,FALSE)=" "," ",VLOOKUP('Hide - Control'!A$3,'All practice data'!A:CA,C24+4,FALSE))</f>
        <v>100</v>
      </c>
      <c r="H24" s="119">
        <f>IF(VLOOKUP('Hide - Control'!A$3,'All practice data'!A:CA,C24+30,FALSE)=" "," ",VLOOKUP('Hide - Control'!A$3,'All practice data'!A:CA,C24+30,FALSE))</f>
        <v>0.5183720779000001</v>
      </c>
      <c r="I24" s="212">
        <f>IF(LEFT(VLOOKUP('Hide - Control'!A$3,'All practice data'!A:CA,C24+44,FALSE),1)=" "," n/a",VLOOKUP('Hide - Control'!A$3,'All practice data'!A:CA,C24+44,FALSE))</f>
        <v>0.4217681885</v>
      </c>
      <c r="J24" s="212">
        <f>IF(LEFT(VLOOKUP('Hide - Control'!A$3,'All practice data'!A:CA,C24+45,FALSE),1)=" "," n/a",VLOOKUP('Hide - Control'!A$3,'All practice data'!A:CA,C24+45,FALSE))</f>
        <v>0.6304793167</v>
      </c>
      <c r="K24" s="152" t="s">
        <v>565</v>
      </c>
      <c r="L24" s="213">
        <v>1</v>
      </c>
      <c r="M24" s="152">
        <f>IF(ISBLANK('Hide - Calculation'!K18),"",'Hide - Calculation'!U18)</f>
        <v>0.13699999451637268</v>
      </c>
      <c r="N24" s="86"/>
      <c r="O24" s="87"/>
      <c r="P24" s="87"/>
      <c r="Q24" s="87"/>
      <c r="R24" s="84"/>
      <c r="S24" s="84"/>
      <c r="T24" s="84"/>
      <c r="U24" s="84"/>
      <c r="V24" s="84"/>
      <c r="W24" s="84"/>
      <c r="X24" s="84"/>
      <c r="Y24" s="84"/>
      <c r="Z24" s="88"/>
      <c r="AA24" s="152">
        <f>IF(ISBLANK('Hide - Calculation'!K18),"",'Hide - Calculation'!T18)</f>
        <v>1.687000036239624</v>
      </c>
      <c r="AB24" s="234" t="s">
        <v>26</v>
      </c>
      <c r="AC24" s="131" t="s">
        <v>512</v>
      </c>
    </row>
    <row r="25" spans="2:29" s="63" customFormat="1" ht="33.75" customHeight="1">
      <c r="B25" s="306"/>
      <c r="C25" s="137">
        <v>13</v>
      </c>
      <c r="D25" s="147" t="s">
        <v>338</v>
      </c>
      <c r="E25" s="85"/>
      <c r="F25" s="85"/>
      <c r="G25" s="118">
        <f>IF(VLOOKUP('Hide - Control'!A$3,'All practice data'!A:CA,C25+4,FALSE)=" "," ",VLOOKUP('Hide - Control'!A$3,'All practice data'!A:CA,C25+4,FALSE))</f>
        <v>13</v>
      </c>
      <c r="H25" s="119">
        <f>IF(VLOOKUP('Hide - Control'!A$3,'All practice data'!A:CA,C25+30,FALSE)=" "," ",VLOOKUP('Hide - Control'!A$3,'All practice data'!A:CA,C25+30,FALSE))</f>
        <v>0.13</v>
      </c>
      <c r="I25" s="120">
        <f>IF(LEFT(G25,1)=" "," n/a",IF(G25=0," n/a",+((2*G25+1.96^2-1.96*SQRT(1.96^2+4*G25*(1-G25/G23)))/(2*(G23+1.96^2)))))</f>
        <v>0.07757093858414262</v>
      </c>
      <c r="J25" s="120">
        <f>IF(LEFT(G25,1)=" "," n/a",IF(G25=0," n/a",+((2*G25+1.96^2+1.96*SQRT(1.96^2+4*G25*(1-G25/G23)))/(2*(G23+1.96^2)))))</f>
        <v>0.2098052189480988</v>
      </c>
      <c r="K25" s="125">
        <f>IF('Hide - Calculation'!N19="","",'Hide - Calculation'!N19)</f>
        <v>0.10239287701725097</v>
      </c>
      <c r="L25" s="155">
        <f>'Hide - Calculation'!O19</f>
        <v>0.10919341638628717</v>
      </c>
      <c r="M25" s="152">
        <f>IF(ISBLANK('Hide - Calculation'!K19),"",'Hide - Calculation'!U19)</f>
        <v>0.02070442959666252</v>
      </c>
      <c r="N25" s="86"/>
      <c r="O25" s="87"/>
      <c r="P25" s="87"/>
      <c r="Q25" s="87"/>
      <c r="R25" s="84"/>
      <c r="S25" s="84"/>
      <c r="T25" s="84"/>
      <c r="U25" s="84"/>
      <c r="V25" s="84"/>
      <c r="W25" s="84"/>
      <c r="X25" s="84"/>
      <c r="Y25" s="84"/>
      <c r="Z25" s="88"/>
      <c r="AA25" s="152">
        <f>IF(ISBLANK('Hide - Calculation'!K19),"",'Hide - Calculation'!T19)</f>
        <v>0.2647058963775635</v>
      </c>
      <c r="AB25" s="234" t="s">
        <v>26</v>
      </c>
      <c r="AC25" s="131" t="s">
        <v>512</v>
      </c>
    </row>
    <row r="26" spans="2:29" s="63" customFormat="1" ht="33.75" customHeight="1">
      <c r="B26" s="306"/>
      <c r="C26" s="137">
        <v>14</v>
      </c>
      <c r="D26" s="147" t="s">
        <v>482</v>
      </c>
      <c r="E26" s="85"/>
      <c r="F26" s="85"/>
      <c r="G26" s="121">
        <f>IF(VLOOKUP('Hide - Control'!A$3,'All practice data'!A:CA,C26+4,FALSE)=" "," ",VLOOKUP('Hide - Control'!A$3,'All practice data'!A:CA,C26+4,FALSE))</f>
        <v>36</v>
      </c>
      <c r="H26" s="119">
        <f>IF(VLOOKUP('Hide - Control'!A$3,'All practice data'!A:CA,C26+30,FALSE)=" "," ",VLOOKUP('Hide - Control'!A$3,'All practice data'!A:CA,C26+30,FALSE))</f>
        <v>0.3611111111111111</v>
      </c>
      <c r="I26" s="120">
        <f>IF(OR(LEFT(G26,1)=" ",LEFT(G25,1)=" ")," n/a",IF(G26=0," n/a",+((2*G25+1.96^2-1.96*SQRT(1.96^2+4*G25*(1-G25/G26)))/(2*(G26+1.96^2)))))</f>
        <v>0.22475386792181323</v>
      </c>
      <c r="J26" s="120">
        <f>IF(OR(LEFT(G26,1)=" ",LEFT(G25,1)=" ")," n/a",IF(G26=0," n/a",+((2*G25+1.96^2+1.96*SQRT(1.96^2+4*G25*(1-G25/G26)))/(2*(G26+1.96^2)))))</f>
        <v>0.5242521960916802</v>
      </c>
      <c r="K26" s="125">
        <f>IF('Hide - Calculation'!N20="","",'Hide - Calculation'!N20)</f>
        <v>0.4150375939849624</v>
      </c>
      <c r="L26" s="155">
        <f>'Hide - Calculation'!O20</f>
        <v>0.4534552930810221</v>
      </c>
      <c r="M26" s="152">
        <f>IF(ISBLANK('Hide - Calculation'!K20),"",'Hide - Calculation'!U20)</f>
        <v>0.09238772839307785</v>
      </c>
      <c r="N26" s="86"/>
      <c r="O26" s="87"/>
      <c r="P26" s="87"/>
      <c r="Q26" s="87"/>
      <c r="R26" s="84"/>
      <c r="S26" s="84"/>
      <c r="T26" s="84"/>
      <c r="U26" s="84"/>
      <c r="V26" s="84"/>
      <c r="W26" s="84"/>
      <c r="X26" s="84"/>
      <c r="Y26" s="84"/>
      <c r="Z26" s="88"/>
      <c r="AA26" s="152">
        <f>IF(ISBLANK('Hide - Calculation'!K20),"",'Hide - Calculation'!T20)</f>
        <v>0.6666666865348816</v>
      </c>
      <c r="AB26" s="234" t="s">
        <v>26</v>
      </c>
      <c r="AC26" s="131" t="s">
        <v>512</v>
      </c>
    </row>
    <row r="27" spans="2:29" s="63" customFormat="1" ht="33.75" customHeight="1">
      <c r="B27" s="306"/>
      <c r="C27" s="137">
        <v>15</v>
      </c>
      <c r="D27" s="147" t="s">
        <v>469</v>
      </c>
      <c r="E27" s="85"/>
      <c r="F27" s="85"/>
      <c r="G27" s="121">
        <f>IF(VLOOKUP('Hide - Control'!A$3,'All practice data'!A:CA,C27+4,FALSE)=" "," ",VLOOKUP('Hide - Control'!A$3,'All practice data'!A:CA,C27+4,FALSE))</f>
        <v>25</v>
      </c>
      <c r="H27" s="122">
        <f>IF(VLOOKUP('Hide - Control'!A$3,'All practice data'!A:CA,C27+30,FALSE)=" "," ",VLOOKUP('Hide - Control'!A$3,'All practice data'!A:CA,C27+30,FALSE))</f>
        <v>259.2016588906169</v>
      </c>
      <c r="I27" s="123">
        <f>IF(LEFT(G27,1)=" "," n/a",IF(G27&lt;5,100000*VLOOKUP(G27,'Hide - Calculation'!AQ:AR,2,FALSE)/$E$8,100000*(G27*(1-1/(9*G27)-1.96/(3*SQRT(G27)))^3)/$E$8))</f>
        <v>167.69446570822495</v>
      </c>
      <c r="J27" s="123">
        <f>IF(LEFT(G27,1)=" "," n/a",IF(G27&lt;5,100000*VLOOKUP(G27,'Hide - Calculation'!AQ:AS,3,FALSE)/$E$8,100000*((G27+1)*(1-1/(9*(G27+1))+1.96/(3*SQRT(G27+1)))^3)/$E$8))</f>
        <v>382.65093460824954</v>
      </c>
      <c r="K27" s="122">
        <f>IF('Hide - Calculation'!N21="","",'Hide - Calculation'!N21)</f>
        <v>474.84062712679275</v>
      </c>
      <c r="L27" s="156">
        <f>'Hide - Calculation'!O21</f>
        <v>377.7293140102421</v>
      </c>
      <c r="M27" s="148">
        <f>IF(ISBLANK('Hide - Calculation'!K21),"",'Hide - Calculation'!U21)</f>
        <v>61.46357345581055</v>
      </c>
      <c r="N27" s="86"/>
      <c r="O27" s="87"/>
      <c r="P27" s="87"/>
      <c r="Q27" s="87"/>
      <c r="R27" s="84"/>
      <c r="S27" s="84"/>
      <c r="T27" s="84"/>
      <c r="U27" s="84"/>
      <c r="V27" s="84"/>
      <c r="W27" s="84"/>
      <c r="X27" s="84"/>
      <c r="Y27" s="84"/>
      <c r="Z27" s="88"/>
      <c r="AA27" s="148">
        <f>IF(ISBLANK('Hide - Calculation'!K21),"",'Hide - Calculation'!T21)</f>
        <v>882.35302734375</v>
      </c>
      <c r="AB27" s="234" t="s">
        <v>26</v>
      </c>
      <c r="AC27" s="131" t="s">
        <v>512</v>
      </c>
    </row>
    <row r="28" spans="2:29" s="63" customFormat="1" ht="33.75" customHeight="1">
      <c r="B28" s="306"/>
      <c r="C28" s="137">
        <v>16</v>
      </c>
      <c r="D28" s="147" t="s">
        <v>470</v>
      </c>
      <c r="E28" s="85"/>
      <c r="F28" s="85"/>
      <c r="G28" s="121">
        <f>IF(VLOOKUP('Hide - Control'!A$3,'All practice data'!A:CA,C28+4,FALSE)=" "," ",VLOOKUP('Hide - Control'!A$3,'All practice data'!A:CA,C28+4,FALSE))</f>
        <v>21</v>
      </c>
      <c r="H28" s="122">
        <f>IF(VLOOKUP('Hide - Control'!A$3,'All practice data'!A:CA,C28+30,FALSE)=" "," ",VLOOKUP('Hide - Control'!A$3,'All practice data'!A:CA,C28+30,FALSE))</f>
        <v>217.7293934681182</v>
      </c>
      <c r="I28" s="123">
        <f>IF(LEFT(G28,1)=" "," n/a",IF(G28&lt;5,100000*VLOOKUP(G28,'Hide - Calculation'!AQ:AR,2,FALSE)/$E$8,100000*(G28*(1-1/(9*G28)-1.96/(3*SQRT(G28)))^3)/$E$8))</f>
        <v>134.72552267756518</v>
      </c>
      <c r="J28" s="123">
        <f>IF(LEFT(G28,1)=" "," n/a",IF(G28&lt;5,100000*VLOOKUP(G28,'Hide - Calculation'!AQ:AS,3,FALSE)/$E$8,100000*((G28+1)*(1-1/(9*(G28+1))+1.96/(3*SQRT(G28+1)))^3)/$E$8))</f>
        <v>332.8404106178924</v>
      </c>
      <c r="K28" s="122">
        <f>IF('Hide - Calculation'!N22="","",'Hide - Calculation'!N22)</f>
        <v>309.69224333318766</v>
      </c>
      <c r="L28" s="156">
        <f>'Hide - Calculation'!O22</f>
        <v>282.45290788403287</v>
      </c>
      <c r="M28" s="148">
        <f>IF(ISBLANK('Hide - Calculation'!K22),"",'Hide - Calculation'!U22)</f>
        <v>18.07059669494629</v>
      </c>
      <c r="N28" s="86"/>
      <c r="O28" s="87"/>
      <c r="P28" s="87"/>
      <c r="Q28" s="87"/>
      <c r="R28" s="84"/>
      <c r="S28" s="84"/>
      <c r="T28" s="84"/>
      <c r="U28" s="84"/>
      <c r="V28" s="84"/>
      <c r="W28" s="84"/>
      <c r="X28" s="84"/>
      <c r="Y28" s="84"/>
      <c r="Z28" s="88"/>
      <c r="AA28" s="148">
        <f>IF(ISBLANK('Hide - Calculation'!K22),"",'Hide - Calculation'!T22)</f>
        <v>673.2979736328125</v>
      </c>
      <c r="AB28" s="234" t="s">
        <v>26</v>
      </c>
      <c r="AC28" s="131" t="s">
        <v>512</v>
      </c>
    </row>
    <row r="29" spans="2:29" s="63" customFormat="1" ht="33.75" customHeight="1">
      <c r="B29" s="306"/>
      <c r="C29" s="137">
        <v>17</v>
      </c>
      <c r="D29" s="147" t="s">
        <v>471</v>
      </c>
      <c r="E29" s="85"/>
      <c r="F29" s="85"/>
      <c r="G29" s="121" t="str">
        <f>IF(VLOOKUP('Hide - Control'!A$3,'All practice data'!A:CA,C29+4,FALSE)=" "," ",VLOOKUP('Hide - Control'!A$3,'All practice data'!A:CA,C29+4,FALSE))</f>
        <v> Removed</v>
      </c>
      <c r="H29" s="122" t="str">
        <f>IF(VLOOKUP('Hide - Control'!A$3,'All practice data'!A:CA,C29+30,FALSE)=" "," ",VLOOKUP('Hide - Control'!A$3,'All practice data'!A:CA,C29+30,FALSE))</f>
        <v> Removed</v>
      </c>
      <c r="I29" s="123" t="str">
        <f>IF(LEFT(G29,1)=" "," n/a",IF(G29&lt;5,100000*VLOOKUP(G29,'Hide - Calculation'!AQ:AR,2,FALSE)/$E$8,100000*(G29*(1-1/(9*G29)-1.96/(3*SQRT(G29)))^3)/$E$8))</f>
        <v> n/a</v>
      </c>
      <c r="J29" s="123" t="str">
        <f>IF(LEFT(G29,1)=" "," n/a",IF(G29&lt;5,100000*VLOOKUP(G29,'Hide - Calculation'!AQ:AS,3,FALSE)/$E$8,100000*((G29+1)*(1-1/(9*(G29+1))+1.96/(3*SQRT(G29+1)))^3)/$E$8))</f>
        <v> n/a</v>
      </c>
      <c r="K29" s="122">
        <f>IF('Hide - Calculation'!N23="","",'Hide - Calculation'!N23)</f>
        <v>60.56481371636936</v>
      </c>
      <c r="L29" s="156">
        <f>'Hide - Calculation'!O23</f>
        <v>70.46674929228394</v>
      </c>
      <c r="M29" s="148">
        <f>IF(ISBLANK('Hide - Calculation'!K23),"",'Hide - Calculation'!U23)</f>
        <v>3.248678207397461</v>
      </c>
      <c r="N29" s="86"/>
      <c r="O29" s="87"/>
      <c r="P29" s="87"/>
      <c r="Q29" s="87"/>
      <c r="R29" s="84"/>
      <c r="S29" s="84"/>
      <c r="T29" s="84"/>
      <c r="U29" s="84"/>
      <c r="V29" s="84"/>
      <c r="W29" s="84"/>
      <c r="X29" s="84"/>
      <c r="Y29" s="84"/>
      <c r="Z29" s="88"/>
      <c r="AA29" s="148">
        <f>IF(ISBLANK('Hide - Calculation'!K23),"",'Hide - Calculation'!T23)</f>
        <v>124.89600372314453</v>
      </c>
      <c r="AB29" s="234" t="s">
        <v>26</v>
      </c>
      <c r="AC29" s="131" t="s">
        <v>512</v>
      </c>
    </row>
    <row r="30" spans="2:29" s="63" customFormat="1" ht="33.75" customHeight="1" thickBot="1">
      <c r="B30" s="309"/>
      <c r="C30" s="180">
        <v>18</v>
      </c>
      <c r="D30" s="181" t="s">
        <v>472</v>
      </c>
      <c r="E30" s="182"/>
      <c r="F30" s="182"/>
      <c r="G30" s="183">
        <f>IF(VLOOKUP('Hide - Control'!A$3,'All practice data'!A:CA,C30+4,FALSE)=" "," ",VLOOKUP('Hide - Control'!A$3,'All practice data'!A:CA,C30+4,FALSE))</f>
        <v>8</v>
      </c>
      <c r="H30" s="184">
        <f>IF(VLOOKUP('Hide - Control'!A$3,'All practice data'!A:CA,C30+30,FALSE)=" "," ",VLOOKUP('Hide - Control'!A$3,'All practice data'!A:CA,C30+30,FALSE))</f>
        <v>82.9445308449974</v>
      </c>
      <c r="I30" s="185">
        <f>IF(LEFT(G30,1)=" "," n/a",IF(G30&lt;5,100000*VLOOKUP(G30,'Hide - Calculation'!AQ:AR,2,FALSE)/$E$8,100000*(G30*(1-1/(9*G30)-1.96/(3*SQRT(G30)))^3)/$E$8))</f>
        <v>35.714178990769454</v>
      </c>
      <c r="J30" s="185">
        <f>IF(LEFT(G30,1)=" "," n/a",IF(G30&lt;5,100000*VLOOKUP(G30,'Hide - Calculation'!AQ:AS,3,FALSE)/$E$8,100000*((G30+1)*(1-1/(9*(G30+1))+1.96/(3*SQRT(G30+1)))^3)/$E$8))</f>
        <v>163.44383091737936</v>
      </c>
      <c r="K30" s="184">
        <f>IF('Hide - Calculation'!N24="","",'Hide - Calculation'!N24)</f>
        <v>231.02042345419238</v>
      </c>
      <c r="L30" s="186">
        <f>'Hide - Calculation'!O24</f>
        <v>323.23046266988894</v>
      </c>
      <c r="M30" s="187">
        <f>IF(ISBLANK('Hide - Calculation'!K24),"",'Hide - Calculation'!U24)</f>
        <v>27.3076171875</v>
      </c>
      <c r="N30" s="89"/>
      <c r="O30" s="90"/>
      <c r="P30" s="90"/>
      <c r="Q30" s="90"/>
      <c r="R30" s="91"/>
      <c r="S30" s="91"/>
      <c r="T30" s="91"/>
      <c r="U30" s="91"/>
      <c r="V30" s="91"/>
      <c r="W30" s="91"/>
      <c r="X30" s="91"/>
      <c r="Y30" s="91"/>
      <c r="Z30" s="188"/>
      <c r="AA30" s="230">
        <f>IF(ISBLANK('Hide - Calculation'!K24),"",'Hide - Calculation'!T24)</f>
        <v>588.2349853515625</v>
      </c>
      <c r="AB30" s="235" t="s">
        <v>26</v>
      </c>
      <c r="AC30" s="189" t="s">
        <v>512</v>
      </c>
    </row>
    <row r="31" spans="2:29" s="63" customFormat="1" ht="33.75" customHeight="1">
      <c r="B31" s="304" t="s">
        <v>340</v>
      </c>
      <c r="C31" s="163">
        <v>19</v>
      </c>
      <c r="D31" s="164" t="s">
        <v>344</v>
      </c>
      <c r="E31" s="165"/>
      <c r="F31" s="165"/>
      <c r="G31" s="166">
        <f>IF(VLOOKUP('Hide - Control'!A$3,'All practice data'!A:CA,C31+4,FALSE)=" "," ",VLOOKUP('Hide - Control'!A$3,'All practice data'!A:CA,C31+4,FALSE))</f>
        <v>78</v>
      </c>
      <c r="H31" s="167">
        <f>IF(VLOOKUP('Hide - Control'!A$3,'All practice data'!A:CA,C31+30,FALSE)=" "," ",VLOOKUP('Hide - Control'!A$3,'All practice data'!A:CA,C31+30,FALSE))</f>
        <v>808.7091757387248</v>
      </c>
      <c r="I31" s="168">
        <f>IF(LEFT(G31,1)=" "," n/a",IF(G31&lt;5,100000*VLOOKUP(G31,'Hide - Calculation'!AQ:AR,2,FALSE)/$E$8,100000*(G31*(1-1/(9*G31)-1.96/(3*SQRT(G31)))^3)/$E$8))</f>
        <v>639.2255574437718</v>
      </c>
      <c r="J31" s="168">
        <f>IF(LEFT(G31,1)=" "," n/a",IF(G31&lt;5,100000*VLOOKUP(G31,'Hide - Calculation'!AQ:AS,3,FALSE)/$E$8,100000*((G31+1)*(1-1/(9*(G31+1))+1.96/(3*SQRT(G31+1)))^3)/$E$8))</f>
        <v>1009.3222890677911</v>
      </c>
      <c r="K31" s="167">
        <f>IF('Hide - Calculation'!N25="","",'Hide - Calculation'!N25)</f>
        <v>943.7496487865184</v>
      </c>
      <c r="L31" s="169">
        <f>'Hide - Calculation'!O25</f>
        <v>562.6134400960308</v>
      </c>
      <c r="M31" s="170">
        <f>IF(ISBLANK('Hide - Calculation'!K25),"",'Hide - Calculation'!U25)</f>
        <v>400.4809875488281</v>
      </c>
      <c r="N31" s="171"/>
      <c r="O31" s="172"/>
      <c r="P31" s="172"/>
      <c r="Q31" s="172"/>
      <c r="R31" s="173"/>
      <c r="S31" s="173"/>
      <c r="T31" s="173"/>
      <c r="U31" s="173"/>
      <c r="V31" s="173"/>
      <c r="W31" s="173"/>
      <c r="X31" s="173"/>
      <c r="Y31" s="173"/>
      <c r="Z31" s="174"/>
      <c r="AA31" s="170">
        <f>IF(ISBLANK('Hide - Calculation'!K25),"",'Hide - Calculation'!T25)</f>
        <v>1680.6719970703125</v>
      </c>
      <c r="AB31" s="233" t="s">
        <v>47</v>
      </c>
      <c r="AC31" s="175" t="s">
        <v>512</v>
      </c>
    </row>
    <row r="32" spans="2:29" s="63" customFormat="1" ht="33.75" customHeight="1">
      <c r="B32" s="305"/>
      <c r="C32" s="137">
        <v>20</v>
      </c>
      <c r="D32" s="132" t="s">
        <v>345</v>
      </c>
      <c r="E32" s="85"/>
      <c r="F32" s="85"/>
      <c r="G32" s="121">
        <f>IF(VLOOKUP('Hide - Control'!A$3,'All practice data'!A:CA,C32+4,FALSE)=" "," ",VLOOKUP('Hide - Control'!A$3,'All practice data'!A:CA,C32+4,FALSE))</f>
        <v>24</v>
      </c>
      <c r="H32" s="122">
        <f>IF(VLOOKUP('Hide - Control'!A$3,'All practice data'!A:CA,C32+30,FALSE)=" "," ",VLOOKUP('Hide - Control'!A$3,'All practice data'!A:CA,C32+30,FALSE))</f>
        <v>248.83359253499222</v>
      </c>
      <c r="I32" s="123">
        <f>IF(LEFT(G32,1)=" "," n/a",IF(G32&lt;5,100000*VLOOKUP(G32,'Hide - Calculation'!AQ:AR,2,FALSE)/$E$8,100000*(G32*(1-1/(9*G32)-1.96/(3*SQRT(G32)))^3)/$E$8))</f>
        <v>159.38403104986617</v>
      </c>
      <c r="J32" s="123">
        <f>IF(LEFT(G32,1)=" "," n/a",IF(G32&lt;5,100000*VLOOKUP(G32,'Hide - Calculation'!AQ:AS,3,FALSE)/$E$8,100000*((G32+1)*(1-1/(9*(G32+1))+1.96/(3*SQRT(G32+1)))^3)/$E$8))</f>
        <v>370.26277695501693</v>
      </c>
      <c r="K32" s="122">
        <f>IF('Hide - Calculation'!N26="","",'Hide - Calculation'!N26)</f>
        <v>313.7507102317072</v>
      </c>
      <c r="L32" s="156">
        <f>'Hide - Calculation'!O26</f>
        <v>405.57105879375996</v>
      </c>
      <c r="M32" s="148">
        <f>IF(ISBLANK('Hide - Calculation'!K26),"",'Hide - Calculation'!U26)</f>
        <v>112.1823501586914</v>
      </c>
      <c r="N32" s="86"/>
      <c r="O32" s="87"/>
      <c r="P32" s="87"/>
      <c r="Q32" s="87"/>
      <c r="R32" s="84"/>
      <c r="S32" s="84"/>
      <c r="T32" s="84"/>
      <c r="U32" s="84"/>
      <c r="V32" s="84"/>
      <c r="W32" s="84"/>
      <c r="X32" s="84"/>
      <c r="Y32" s="84"/>
      <c r="Z32" s="88"/>
      <c r="AA32" s="148">
        <f>IF(ISBLANK('Hide - Calculation'!K26),"",'Hide - Calculation'!T26)</f>
        <v>671.1409912109375</v>
      </c>
      <c r="AB32" s="234" t="s">
        <v>47</v>
      </c>
      <c r="AC32" s="131" t="s">
        <v>512</v>
      </c>
    </row>
    <row r="33" spans="2:29" s="63" customFormat="1" ht="33.75" customHeight="1">
      <c r="B33" s="305"/>
      <c r="C33" s="137">
        <v>21</v>
      </c>
      <c r="D33" s="132" t="s">
        <v>347</v>
      </c>
      <c r="E33" s="85"/>
      <c r="F33" s="85"/>
      <c r="G33" s="121">
        <f>IF(VLOOKUP('Hide - Control'!A$3,'All practice data'!A:CA,C33+4,FALSE)=" "," ",VLOOKUP('Hide - Control'!A$3,'All practice data'!A:CA,C33+4,FALSE))</f>
        <v>89</v>
      </c>
      <c r="H33" s="122">
        <f>IF(VLOOKUP('Hide - Control'!A$3,'All practice data'!A:CA,C33+30,FALSE)=" "," ",VLOOKUP('Hide - Control'!A$3,'All practice data'!A:CA,C33+30,FALSE))</f>
        <v>922.7579056505962</v>
      </c>
      <c r="I33" s="123">
        <f>IF(LEFT(G33,1)=" "," n/a",IF(G33&lt;5,100000*VLOOKUP(G33,'Hide - Calculation'!AQ:AR,2,FALSE)/$E$8,100000*(G33*(1-1/(9*G33)-1.96/(3*SQRT(G33)))^3)/$E$8))</f>
        <v>741.0263755495014</v>
      </c>
      <c r="J33" s="123">
        <f>IF(LEFT(G33,1)=" "," n/a",IF(G33&lt;5,100000*VLOOKUP(G33,'Hide - Calculation'!AQ:AS,3,FALSE)/$E$8,100000*((G33+1)*(1-1/(9*(G33+1))+1.96/(3*SQRT(G33+1)))^3)/$E$8))</f>
        <v>1135.5493572012592</v>
      </c>
      <c r="K33" s="122">
        <f>IF('Hide - Calculation'!N27="","",'Hide - Calculation'!N27)</f>
        <v>1057.6989117064916</v>
      </c>
      <c r="L33" s="156">
        <f>'Hide - Calculation'!O27</f>
        <v>1059.3522061277838</v>
      </c>
      <c r="M33" s="148">
        <f>IF(ISBLANK('Hide - Calculation'!K27),"",'Hide - Calculation'!U27)</f>
        <v>300.3599853515625</v>
      </c>
      <c r="N33" s="86"/>
      <c r="O33" s="87"/>
      <c r="P33" s="87"/>
      <c r="Q33" s="87"/>
      <c r="R33" s="84"/>
      <c r="S33" s="84"/>
      <c r="T33" s="84"/>
      <c r="U33" s="84"/>
      <c r="V33" s="84"/>
      <c r="W33" s="84"/>
      <c r="X33" s="84"/>
      <c r="Y33" s="84"/>
      <c r="Z33" s="88"/>
      <c r="AA33" s="148">
        <f>IF(ISBLANK('Hide - Calculation'!K27),"",'Hide - Calculation'!T27)</f>
        <v>1698.5460205078125</v>
      </c>
      <c r="AB33" s="234" t="s">
        <v>47</v>
      </c>
      <c r="AC33" s="131" t="s">
        <v>512</v>
      </c>
    </row>
    <row r="34" spans="2:29" s="63" customFormat="1" ht="33.75" customHeight="1">
      <c r="B34" s="305"/>
      <c r="C34" s="137">
        <v>22</v>
      </c>
      <c r="D34" s="132" t="s">
        <v>346</v>
      </c>
      <c r="E34" s="85"/>
      <c r="F34" s="85"/>
      <c r="G34" s="118">
        <f>IF(VLOOKUP('Hide - Control'!A$3,'All practice data'!A:CA,C34+4,FALSE)=" "," ",VLOOKUP('Hide - Control'!A$3,'All practice data'!A:CA,C34+4,FALSE))</f>
        <v>53</v>
      </c>
      <c r="H34" s="122">
        <f>IF(VLOOKUP('Hide - Control'!A$3,'All practice data'!A:CA,C34+30,FALSE)=" "," ",VLOOKUP('Hide - Control'!A$3,'All practice data'!A:CA,C34+30,FALSE))</f>
        <v>549.5075168481078</v>
      </c>
      <c r="I34" s="123">
        <f>IF(LEFT(G34,1)=" "," n/a",IF(G34&lt;5,100000*VLOOKUP(G34,'Hide - Calculation'!AQ:AR,2,FALSE)/$E$8,100000*(G34*(1-1/(9*G34)-1.96/(3*SQRT(G34)))^3)/$E$8))</f>
        <v>411.58795079042613</v>
      </c>
      <c r="J34" s="123">
        <f>IF(LEFT(G34,1)=" "," n/a",IF(G34&lt;5,100000*VLOOKUP(G34,'Hide - Calculation'!AQ:AS,3,FALSE)/$E$8,100000*((G34+1)*(1-1/(9*(G34+1))+1.96/(3*SQRT(G34+1)))^3)/$E$8))</f>
        <v>718.7868248150829</v>
      </c>
      <c r="K34" s="122">
        <f>IF('Hide - Calculation'!N28="","",'Hide - Calculation'!N28)</f>
        <v>539.7760975031063</v>
      </c>
      <c r="L34" s="156">
        <f>'Hide - Calculation'!O28</f>
        <v>582.9390489900089</v>
      </c>
      <c r="M34" s="148">
        <f>IF(ISBLANK('Hide - Calculation'!K28),"",'Hide - Calculation'!U28)</f>
        <v>188.9759979248047</v>
      </c>
      <c r="N34" s="86"/>
      <c r="O34" s="87"/>
      <c r="P34" s="87"/>
      <c r="Q34" s="87"/>
      <c r="R34" s="84"/>
      <c r="S34" s="84"/>
      <c r="T34" s="84"/>
      <c r="U34" s="84"/>
      <c r="V34" s="84"/>
      <c r="W34" s="84"/>
      <c r="X34" s="84"/>
      <c r="Y34" s="84"/>
      <c r="Z34" s="88"/>
      <c r="AA34" s="148">
        <f>IF(ISBLANK('Hide - Calculation'!K28),"",'Hide - Calculation'!T28)</f>
        <v>1299.197998046875</v>
      </c>
      <c r="AB34" s="234" t="s">
        <v>47</v>
      </c>
      <c r="AC34" s="131" t="s">
        <v>512</v>
      </c>
    </row>
    <row r="35" spans="2:29" s="63" customFormat="1" ht="33.75" customHeight="1">
      <c r="B35" s="305"/>
      <c r="C35" s="137">
        <v>23</v>
      </c>
      <c r="D35" s="138" t="s">
        <v>473</v>
      </c>
      <c r="E35" s="139"/>
      <c r="F35" s="139"/>
      <c r="G35" s="140" t="str">
        <f>IF(VLOOKUP('Hide - Control'!A$3,'All practice data'!A:CA,C35+4,FALSE)=" "," ",VLOOKUP('Hide - Control'!A$3,'All practice data'!A:CA,C35+4,FALSE))</f>
        <v> Removed</v>
      </c>
      <c r="H35" s="141" t="str">
        <f>IF(OR(VLOOKUP('Hide - Control'!A$3,'All practice data'!A:CA,C35+30,FALSE)=" ",SUM(G35:G37)=0)," n/a",VLOOKUP('Hide - Control'!A$3,'All practice data'!A:CA,C35+30,FALSE))</f>
        <v> n/a</v>
      </c>
      <c r="I35" s="142" t="str">
        <f>IF(OR(SUM(G$35:$G37)=0,LEFT(G35,1)=" ")," n/a",+((2*G35+1.96^2-1.96*SQRT(1.96^2+4*G35*(1-G35/SUM(G$35:G$37))))/(2*(SUM(G$35:G$37)+1.96^2))))</f>
        <v> n/a</v>
      </c>
      <c r="J35" s="142" t="str">
        <f>IF(OR(SUM(G$35:$G37)=0,LEFT(G35,1)=" ")," n/a",+((2*G35+1.96^2+1.96*SQRT(1.96^2+4*G35*(1-G35/SUM(G$35:G$37))))/(2*(SUM(G$35:G$37)+1.96^2))))</f>
        <v> n/a</v>
      </c>
      <c r="K35" s="143">
        <f>IF('Hide - Calculation'!N29="","",'Hide - Calculation'!N29)</f>
      </c>
      <c r="L35" s="292">
        <f>IF('Hide - Calculation'!O29="","",'Hide - Calculation'!O29)</f>
      </c>
      <c r="M35" s="153">
        <f>IF(ISBLANK('Hide - Calculation'!K29),"",'Hide - Calculation'!U29)</f>
      </c>
      <c r="N35" s="86"/>
      <c r="O35" s="87"/>
      <c r="P35" s="87"/>
      <c r="Q35" s="87"/>
      <c r="R35" s="84"/>
      <c r="S35" s="84"/>
      <c r="T35" s="84"/>
      <c r="U35" s="84"/>
      <c r="V35" s="84"/>
      <c r="W35" s="84"/>
      <c r="X35" s="84"/>
      <c r="Y35" s="84"/>
      <c r="Z35" s="88"/>
      <c r="AA35" s="152">
        <f>IF(ISBLANK('Hide - Calculation'!K29),"",'Hide - Calculation'!T29)</f>
      </c>
      <c r="AB35" s="234" t="s">
        <v>332</v>
      </c>
      <c r="AC35" s="131">
        <v>2008</v>
      </c>
    </row>
    <row r="36" spans="2:29" ht="33.75" customHeight="1">
      <c r="B36" s="306"/>
      <c r="C36" s="137">
        <v>24</v>
      </c>
      <c r="D36" s="224" t="s">
        <v>474</v>
      </c>
      <c r="E36" s="145"/>
      <c r="F36" s="145"/>
      <c r="G36" s="124" t="str">
        <f>IF(VLOOKUP('Hide - Control'!A$3,'All practice data'!A:CA,C36+4,FALSE)=" "," ",VLOOKUP('Hide - Control'!A$3,'All practice data'!A:CA,C36+4,FALSE))</f>
        <v> Removed</v>
      </c>
      <c r="H36" s="146" t="str">
        <f>IF(OR(VLOOKUP('Hide - Control'!A$3,'All practice data'!A:CA,C36+30,FALSE)=" ",SUM(G35:G37)=0)," n/a",VLOOKUP('Hide - Control'!A$3,'All practice data'!A:CA,C36+30,FALSE))</f>
        <v> n/a</v>
      </c>
      <c r="I36" s="120" t="str">
        <f>IF(OR(SUM(G$35:$G37)=0,LEFT(G36,1)=" ")," n/a",+((2*G36+1.96^2-1.96*SQRT(1.96^2+4*G36*(1-G36/SUM(G$35:G$37))))/(2*(SUM(G$35:G$37)+1.96^2))))</f>
        <v> n/a</v>
      </c>
      <c r="J36" s="120" t="str">
        <f>IF(OR(SUM(G$35:$G37)=0,LEFT(G36,1)=" ")," n/a",+((2*G36+1.96^2+1.96*SQRT(1.96^2+4*G36*(1-G36/SUM(G$35:G$37))))/(2*(SUM(G$35:G$37)+1.96^2))))</f>
        <v> n/a</v>
      </c>
      <c r="K36" s="146">
        <f>IF('Hide - Calculation'!N30="","",'Hide - Calculation'!N30)</f>
      </c>
      <c r="L36" s="293">
        <f>IF('Hide - Calculation'!O30="","",'Hide - Calculation'!O30)</f>
      </c>
      <c r="M36" s="152">
        <f>IF(ISBLANK('Hide - Calculation'!K30),"",'Hide - Calculation'!U30)</f>
      </c>
      <c r="N36" s="86"/>
      <c r="O36" s="87"/>
      <c r="P36" s="87"/>
      <c r="Q36" s="87"/>
      <c r="R36" s="84"/>
      <c r="S36" s="84"/>
      <c r="T36" s="84"/>
      <c r="U36" s="84"/>
      <c r="V36" s="84"/>
      <c r="W36" s="84"/>
      <c r="X36" s="84"/>
      <c r="Y36" s="84"/>
      <c r="Z36" s="88"/>
      <c r="AA36" s="152">
        <f>IF(ISBLANK('Hide - Calculation'!K30),"",'Hide - Calculation'!T30)</f>
      </c>
      <c r="AB36" s="234" t="s">
        <v>332</v>
      </c>
      <c r="AC36" s="131">
        <v>2008</v>
      </c>
    </row>
    <row r="37" spans="2:29" ht="33.75" customHeight="1" thickBot="1">
      <c r="B37" s="307"/>
      <c r="C37" s="176">
        <v>25</v>
      </c>
      <c r="D37" s="177" t="s">
        <v>348</v>
      </c>
      <c r="E37" s="178"/>
      <c r="F37" s="178"/>
      <c r="G37" s="126" t="str">
        <f>IF(VLOOKUP('Hide - Control'!A$3,'All practice data'!A:CA,C37+4,FALSE)=" "," ",VLOOKUP('Hide - Control'!A$3,'All practice data'!A:CA,C37+4,FALSE))</f>
        <v> Removed</v>
      </c>
      <c r="H37" s="127" t="str">
        <f>IF(OR(VLOOKUP('Hide - Control'!A$3,'All practice data'!A:CA,C37+30,FALSE)=" ",SUM(G35:G37)=0)," n/a",VLOOKUP('Hide - Control'!A$3,'All practice data'!A:CA,C37+30,FALSE))</f>
        <v> n/a</v>
      </c>
      <c r="I37" s="144" t="str">
        <f>IF(OR(SUM(G$35:$G37)=0,LEFT(G37,1)=" ")," n/a",+((2*G37+1.96^2-1.96*SQRT(1.96^2+4*G37*(1-G37/SUM(G$35:G$37))))/(2*(SUM(G$35:G$37)+1.96^2))))</f>
        <v> n/a</v>
      </c>
      <c r="J37" s="144" t="str">
        <f>IF(OR(SUM(G$35:$G37)=0,LEFT(G37,1)=" ")," n/a",+((2*G37+1.96^2+1.96*SQRT(1.96^2+4*G37*(1-G37/SUM(G$35:G$37))))/(2*(SUM(G$35:G$37)+1.96^2))))</f>
        <v> n/a</v>
      </c>
      <c r="K37" s="127">
        <f>IF('Hide - Calculation'!N31="","",'Hide - Calculation'!N31)</f>
      </c>
      <c r="L37" s="294">
        <f>IF('Hide - Calculation'!O31="","",'Hide - Calculation'!O31)</f>
      </c>
      <c r="M37" s="154">
        <f>IF(ISBLANK('Hide - Calculation'!K31),"",'Hide - Calculation'!U31)</f>
      </c>
      <c r="N37" s="89"/>
      <c r="O37" s="90"/>
      <c r="P37" s="90"/>
      <c r="Q37" s="90"/>
      <c r="R37" s="91"/>
      <c r="S37" s="91"/>
      <c r="T37" s="91"/>
      <c r="U37" s="91"/>
      <c r="V37" s="91"/>
      <c r="W37" s="91"/>
      <c r="X37" s="91"/>
      <c r="Y37" s="91"/>
      <c r="Z37" s="91"/>
      <c r="AA37" s="231">
        <f>IF(ISBLANK('Hide - Calculation'!K31),"",'Hide - Calculation'!T31)</f>
      </c>
      <c r="AB37" s="236" t="s">
        <v>332</v>
      </c>
      <c r="AC37" s="149">
        <v>2008</v>
      </c>
    </row>
    <row r="38" spans="2:29" ht="16.5" customHeight="1">
      <c r="B38" s="69"/>
      <c r="C38" s="69"/>
      <c r="D38" s="65" t="s">
        <v>330</v>
      </c>
      <c r="E38" s="65"/>
      <c r="F38" s="65"/>
      <c r="G38" s="111"/>
      <c r="H38" s="111"/>
      <c r="I38" s="111"/>
      <c r="J38" s="111"/>
      <c r="K38" s="92"/>
      <c r="L38" s="111"/>
      <c r="M38" s="65"/>
      <c r="N38" s="65"/>
      <c r="O38" s="65"/>
      <c r="P38" s="65"/>
      <c r="Q38" s="65"/>
      <c r="R38" s="66"/>
      <c r="S38" s="66"/>
      <c r="T38" s="66"/>
      <c r="U38" s="66"/>
      <c r="V38" s="66"/>
      <c r="W38" s="66"/>
      <c r="X38" s="66"/>
      <c r="Y38" s="66"/>
      <c r="Z38" s="66"/>
      <c r="AA38" s="66"/>
      <c r="AB38" s="82"/>
      <c r="AC38" s="83"/>
    </row>
    <row r="39" spans="2:29" ht="15.75" customHeight="1">
      <c r="B39" s="245" t="s">
        <v>564</v>
      </c>
      <c r="C39" s="244"/>
      <c r="D39" s="244"/>
      <c r="E39" s="303" t="s">
        <v>568</v>
      </c>
      <c r="F39" s="303"/>
      <c r="G39" s="303"/>
      <c r="H39" s="303"/>
      <c r="I39" s="303"/>
      <c r="J39" s="303"/>
      <c r="K39" s="303"/>
      <c r="L39" s="303"/>
      <c r="M39" s="245"/>
      <c r="N39" s="92"/>
      <c r="O39" s="92"/>
      <c r="P39" s="92"/>
      <c r="Q39" s="92"/>
      <c r="R39" s="92"/>
      <c r="S39" s="68"/>
      <c r="T39" s="68"/>
      <c r="U39" s="68"/>
      <c r="V39" s="68"/>
      <c r="W39" s="68"/>
      <c r="X39" s="68"/>
      <c r="Y39" s="68"/>
      <c r="Z39" s="68"/>
      <c r="AA39" s="68"/>
      <c r="AB39" s="66"/>
      <c r="AC39" s="66"/>
    </row>
    <row r="40" spans="2:29" s="63" customFormat="1" ht="21" customHeight="1">
      <c r="B40" s="244"/>
      <c r="C40" s="244"/>
      <c r="D40" s="244"/>
      <c r="E40" s="303"/>
      <c r="F40" s="303"/>
      <c r="G40" s="303"/>
      <c r="H40" s="303"/>
      <c r="I40" s="303"/>
      <c r="J40" s="303"/>
      <c r="K40" s="303"/>
      <c r="L40" s="303"/>
      <c r="M40" s="245"/>
      <c r="N40" s="92"/>
      <c r="O40" s="92"/>
      <c r="P40" s="92"/>
      <c r="Q40" s="92"/>
      <c r="R40" s="92"/>
      <c r="S40" s="92"/>
      <c r="T40" s="92"/>
      <c r="U40" s="92"/>
      <c r="V40" s="92"/>
      <c r="W40" s="92"/>
      <c r="X40" s="92"/>
      <c r="Y40" s="92"/>
      <c r="Z40" s="92"/>
      <c r="AA40" s="92"/>
      <c r="AB40" s="68"/>
      <c r="AC40" s="68"/>
    </row>
    <row r="41" spans="2:29" s="63" customFormat="1" ht="15.75" customHeight="1">
      <c r="B41" s="245"/>
      <c r="C41" s="244"/>
      <c r="D41" s="244"/>
      <c r="E41" s="244"/>
      <c r="F41" s="244"/>
      <c r="G41" s="244"/>
      <c r="H41" s="244"/>
      <c r="I41" s="244"/>
      <c r="J41" s="244"/>
      <c r="K41" s="329"/>
      <c r="L41" s="329"/>
      <c r="M41" s="329"/>
      <c r="N41" s="329"/>
      <c r="O41" s="329"/>
      <c r="P41" s="329"/>
      <c r="Q41" s="329"/>
      <c r="R41" s="329"/>
      <c r="S41" s="330"/>
      <c r="T41" s="330"/>
      <c r="U41" s="330"/>
      <c r="V41" s="330"/>
      <c r="W41" s="330"/>
      <c r="X41" s="330"/>
      <c r="Y41" s="330"/>
      <c r="Z41" s="330"/>
      <c r="AA41" s="330"/>
      <c r="AB41" s="92"/>
      <c r="AC41" s="92"/>
    </row>
    <row r="42" spans="28:29" ht="15.75" customHeight="1">
      <c r="AB42" s="328"/>
      <c r="AC42" s="328"/>
    </row>
    <row r="45" spans="2:15" ht="15.75" customHeight="1">
      <c r="B45" s="59"/>
      <c r="K45" s="117"/>
      <c r="L45" s="117"/>
      <c r="M45" s="62"/>
      <c r="N45" s="62"/>
      <c r="O45" s="62"/>
    </row>
    <row r="46" spans="2:15" ht="15.75" customHeight="1">
      <c r="B46" s="59"/>
      <c r="K46" s="117"/>
      <c r="L46" s="117"/>
      <c r="M46" s="62"/>
      <c r="N46" s="62"/>
      <c r="O46" s="62"/>
    </row>
    <row r="47" spans="2:15" ht="15.75" customHeight="1">
      <c r="B47" s="59"/>
      <c r="K47" s="278"/>
      <c r="L47" s="117"/>
      <c r="M47" s="62"/>
      <c r="N47" s="62"/>
      <c r="O47" s="62"/>
    </row>
    <row r="48" spans="2:15" ht="15.75" customHeight="1">
      <c r="B48" s="59"/>
      <c r="K48" s="117"/>
      <c r="L48" s="117"/>
      <c r="M48" s="62"/>
      <c r="N48" s="62"/>
      <c r="O48" s="62"/>
    </row>
    <row r="49" spans="2:15" ht="15.75" customHeight="1">
      <c r="B49" s="59"/>
      <c r="K49" s="117"/>
      <c r="L49" s="117"/>
      <c r="M49" s="62"/>
      <c r="N49" s="62"/>
      <c r="O49" s="62"/>
    </row>
    <row r="50" spans="2:15" ht="15.75" customHeight="1">
      <c r="B50" s="59"/>
      <c r="K50" s="117"/>
      <c r="L50" s="117"/>
      <c r="M50" s="62"/>
      <c r="N50" s="62"/>
      <c r="O50" s="62"/>
    </row>
    <row r="51" spans="2:15" ht="15.75" customHeight="1">
      <c r="B51" s="59"/>
      <c r="K51" s="117"/>
      <c r="L51" s="117"/>
      <c r="M51" s="62"/>
      <c r="N51" s="62"/>
      <c r="O51" s="62"/>
    </row>
    <row r="52" spans="2:15" ht="15.75" customHeight="1">
      <c r="B52" s="59"/>
      <c r="K52" s="117"/>
      <c r="L52" s="117"/>
      <c r="M52" s="62"/>
      <c r="N52" s="62"/>
      <c r="O52" s="62"/>
    </row>
    <row r="53" spans="2:15" ht="15.75" customHeight="1">
      <c r="B53" s="59"/>
      <c r="K53" s="117"/>
      <c r="L53" s="117"/>
      <c r="M53" s="62"/>
      <c r="N53" s="62"/>
      <c r="O53" s="62"/>
    </row>
    <row r="54" spans="2:15" ht="15.75" customHeight="1">
      <c r="B54" s="59"/>
      <c r="K54" s="117"/>
      <c r="L54" s="117"/>
      <c r="M54" s="62"/>
      <c r="N54" s="62"/>
      <c r="O54" s="62"/>
    </row>
    <row r="55" spans="2:15" ht="15.75" customHeight="1">
      <c r="B55" s="62"/>
      <c r="K55" s="117"/>
      <c r="L55" s="117"/>
      <c r="M55" s="62"/>
      <c r="N55" s="62"/>
      <c r="O55" s="62"/>
    </row>
    <row r="56" spans="2:15" ht="15.75" customHeight="1">
      <c r="B56" s="62"/>
      <c r="K56" s="117"/>
      <c r="L56" s="117"/>
      <c r="M56" s="62"/>
      <c r="N56" s="62"/>
      <c r="O56" s="62"/>
    </row>
    <row r="57" spans="2:15" ht="15.75" customHeight="1">
      <c r="B57" s="62"/>
      <c r="C57" s="62"/>
      <c r="D57" s="62"/>
      <c r="E57" s="62"/>
      <c r="F57" s="62"/>
      <c r="G57" s="117"/>
      <c r="H57" s="117"/>
      <c r="I57" s="117"/>
      <c r="J57" s="117"/>
      <c r="K57" s="117"/>
      <c r="L57" s="117"/>
      <c r="M57" s="62"/>
      <c r="N57" s="62"/>
      <c r="O57" s="62"/>
    </row>
    <row r="58" spans="2:15" ht="15.75" customHeight="1">
      <c r="B58" s="62"/>
      <c r="C58" s="62"/>
      <c r="D58" s="62"/>
      <c r="E58" s="62"/>
      <c r="F58" s="62"/>
      <c r="G58" s="117"/>
      <c r="H58" s="117"/>
      <c r="I58" s="117"/>
      <c r="J58" s="117"/>
      <c r="K58" s="117"/>
      <c r="L58" s="117"/>
      <c r="M58" s="62"/>
      <c r="N58" s="62"/>
      <c r="O58" s="62"/>
    </row>
    <row r="59" spans="2:15" ht="15.75" customHeight="1">
      <c r="B59" s="62"/>
      <c r="C59" s="62"/>
      <c r="D59" s="62"/>
      <c r="E59" s="62"/>
      <c r="F59" s="62"/>
      <c r="G59" s="117"/>
      <c r="H59" s="117"/>
      <c r="I59" s="117"/>
      <c r="J59" s="117"/>
      <c r="K59" s="117"/>
      <c r="L59" s="117"/>
      <c r="M59" s="62"/>
      <c r="N59" s="62"/>
      <c r="O59" s="62"/>
    </row>
    <row r="60" spans="2:15" ht="15.75" customHeight="1">
      <c r="B60" s="62"/>
      <c r="C60" s="62"/>
      <c r="D60" s="62"/>
      <c r="E60" s="62"/>
      <c r="F60" s="62"/>
      <c r="G60" s="117"/>
      <c r="H60" s="117"/>
      <c r="I60" s="117"/>
      <c r="J60" s="117"/>
      <c r="K60" s="117"/>
      <c r="L60" s="117"/>
      <c r="M60" s="62"/>
      <c r="N60" s="62"/>
      <c r="O60" s="62"/>
    </row>
    <row r="61" spans="2:15" ht="15.75" customHeight="1">
      <c r="B61" s="62"/>
      <c r="C61" s="62"/>
      <c r="D61" s="62"/>
      <c r="E61" s="62"/>
      <c r="F61" s="62"/>
      <c r="G61" s="117"/>
      <c r="H61" s="117"/>
      <c r="I61" s="117"/>
      <c r="J61" s="117"/>
      <c r="K61" s="117"/>
      <c r="L61" s="117"/>
      <c r="M61" s="62"/>
      <c r="N61" s="62"/>
      <c r="O61" s="62"/>
    </row>
    <row r="62" spans="2:15" ht="15.75" customHeight="1">
      <c r="B62" s="62"/>
      <c r="C62" s="62"/>
      <c r="D62" s="62"/>
      <c r="E62" s="62"/>
      <c r="F62" s="62"/>
      <c r="G62" s="117"/>
      <c r="H62" s="117"/>
      <c r="I62" s="117"/>
      <c r="J62" s="117"/>
      <c r="K62" s="117"/>
      <c r="L62" s="117"/>
      <c r="M62" s="62"/>
      <c r="N62" s="62"/>
      <c r="O62" s="62"/>
    </row>
    <row r="63" spans="2:15" ht="15.75" customHeight="1">
      <c r="B63" s="62"/>
      <c r="C63" s="62"/>
      <c r="D63" s="62"/>
      <c r="E63" s="62"/>
      <c r="F63" s="62"/>
      <c r="G63" s="117"/>
      <c r="H63" s="117"/>
      <c r="I63" s="117"/>
      <c r="J63" s="117"/>
      <c r="K63" s="117"/>
      <c r="L63" s="117"/>
      <c r="M63" s="62"/>
      <c r="N63" s="62"/>
      <c r="O63" s="62"/>
    </row>
    <row r="64" spans="2:15" ht="15.75" customHeight="1">
      <c r="B64" s="62"/>
      <c r="C64" s="62"/>
      <c r="D64" s="62"/>
      <c r="E64" s="62"/>
      <c r="F64" s="62"/>
      <c r="G64" s="117"/>
      <c r="H64" s="117"/>
      <c r="I64" s="117"/>
      <c r="J64" s="117"/>
      <c r="K64" s="117"/>
      <c r="L64" s="117"/>
      <c r="M64" s="62"/>
      <c r="N64" s="62"/>
      <c r="O64" s="62"/>
    </row>
    <row r="65" spans="2:15" ht="15.75" customHeight="1">
      <c r="B65" s="62"/>
      <c r="C65" s="62"/>
      <c r="D65" s="62"/>
      <c r="E65" s="62"/>
      <c r="F65" s="62"/>
      <c r="G65" s="117"/>
      <c r="H65" s="117"/>
      <c r="I65" s="117"/>
      <c r="J65" s="117"/>
      <c r="K65" s="117"/>
      <c r="L65" s="117"/>
      <c r="M65" s="62"/>
      <c r="N65" s="62"/>
      <c r="O65" s="62"/>
    </row>
    <row r="66" spans="2:15" ht="15.75" customHeight="1">
      <c r="B66" s="62"/>
      <c r="C66" s="62"/>
      <c r="D66" s="62"/>
      <c r="E66" s="62"/>
      <c r="F66" s="62"/>
      <c r="G66" s="117"/>
      <c r="H66" s="117"/>
      <c r="I66" s="117"/>
      <c r="J66" s="117"/>
      <c r="K66" s="117"/>
      <c r="L66" s="117"/>
      <c r="M66" s="62"/>
      <c r="N66" s="62"/>
      <c r="O66" s="62"/>
    </row>
    <row r="67" spans="2:15" ht="15.75" customHeight="1">
      <c r="B67" s="62"/>
      <c r="C67" s="62"/>
      <c r="D67" s="62"/>
      <c r="E67" s="62"/>
      <c r="F67" s="62"/>
      <c r="G67" s="117"/>
      <c r="H67" s="117"/>
      <c r="I67" s="117"/>
      <c r="J67" s="117"/>
      <c r="K67" s="117"/>
      <c r="L67" s="117"/>
      <c r="M67" s="62"/>
      <c r="N67" s="62"/>
      <c r="O67" s="62"/>
    </row>
    <row r="68" spans="2:15" ht="15.75" customHeight="1">
      <c r="B68" s="62"/>
      <c r="C68" s="62"/>
      <c r="D68" s="62"/>
      <c r="E68" s="62"/>
      <c r="F68" s="62"/>
      <c r="G68" s="117"/>
      <c r="H68" s="117"/>
      <c r="I68" s="117"/>
      <c r="J68" s="117"/>
      <c r="K68" s="117"/>
      <c r="L68" s="117"/>
      <c r="M68" s="62"/>
      <c r="N68" s="62"/>
      <c r="O68" s="62"/>
    </row>
    <row r="69" spans="2:15" ht="15.75" customHeight="1">
      <c r="B69" s="62"/>
      <c r="C69" s="62"/>
      <c r="D69" s="62"/>
      <c r="E69" s="62"/>
      <c r="F69" s="62"/>
      <c r="G69" s="117"/>
      <c r="H69" s="117"/>
      <c r="I69" s="117"/>
      <c r="J69" s="117"/>
      <c r="K69" s="117"/>
      <c r="L69" s="117"/>
      <c r="M69" s="62"/>
      <c r="N69" s="62"/>
      <c r="O69" s="62"/>
    </row>
    <row r="70" spans="2:15" ht="15.75" customHeight="1">
      <c r="B70" s="62"/>
      <c r="C70" s="62"/>
      <c r="D70" s="62"/>
      <c r="E70" s="62"/>
      <c r="F70" s="62"/>
      <c r="G70" s="117"/>
      <c r="H70" s="117"/>
      <c r="I70" s="117"/>
      <c r="J70" s="117"/>
      <c r="K70" s="117"/>
      <c r="L70" s="117"/>
      <c r="M70" s="62"/>
      <c r="N70" s="62"/>
      <c r="O70" s="62"/>
    </row>
    <row r="71" spans="2:15" ht="15.75" customHeight="1">
      <c r="B71" s="62"/>
      <c r="C71" s="62"/>
      <c r="D71" s="62"/>
      <c r="E71" s="62"/>
      <c r="F71" s="62"/>
      <c r="G71" s="117"/>
      <c r="H71" s="117"/>
      <c r="I71" s="117"/>
      <c r="J71" s="117"/>
      <c r="K71" s="117"/>
      <c r="L71" s="117"/>
      <c r="M71" s="62"/>
      <c r="N71" s="62"/>
      <c r="O71" s="62"/>
    </row>
    <row r="72" spans="2:15" ht="15.75" customHeight="1">
      <c r="B72" s="62"/>
      <c r="C72" s="62"/>
      <c r="D72" s="62"/>
      <c r="E72" s="62"/>
      <c r="F72" s="62"/>
      <c r="G72" s="117"/>
      <c r="H72" s="117"/>
      <c r="I72" s="117"/>
      <c r="J72" s="117"/>
      <c r="K72" s="117"/>
      <c r="L72" s="117"/>
      <c r="M72" s="62"/>
      <c r="N72" s="62"/>
      <c r="O72" s="62"/>
    </row>
    <row r="73" spans="2:15" ht="15.75" customHeight="1">
      <c r="B73" s="62"/>
      <c r="C73" s="62"/>
      <c r="D73" s="62"/>
      <c r="E73" s="62"/>
      <c r="F73" s="62"/>
      <c r="G73" s="117"/>
      <c r="H73" s="117"/>
      <c r="I73" s="117"/>
      <c r="J73" s="117"/>
      <c r="K73" s="117"/>
      <c r="L73" s="117"/>
      <c r="M73" s="62"/>
      <c r="N73" s="62"/>
      <c r="O73" s="62"/>
    </row>
    <row r="74" spans="2:15" ht="15.75" customHeight="1">
      <c r="B74" s="62"/>
      <c r="C74" s="62"/>
      <c r="D74" s="62"/>
      <c r="E74" s="62"/>
      <c r="F74" s="62"/>
      <c r="G74" s="117"/>
      <c r="H74" s="117"/>
      <c r="I74" s="117"/>
      <c r="J74" s="117"/>
      <c r="K74" s="117"/>
      <c r="L74" s="117"/>
      <c r="M74" s="62"/>
      <c r="N74" s="62"/>
      <c r="O74" s="62"/>
    </row>
    <row r="75" spans="2:15" ht="15.75" customHeight="1">
      <c r="B75" s="62"/>
      <c r="C75" s="62"/>
      <c r="D75" s="62"/>
      <c r="E75" s="62"/>
      <c r="F75" s="62"/>
      <c r="G75" s="117"/>
      <c r="H75" s="117"/>
      <c r="I75" s="117"/>
      <c r="J75" s="117"/>
      <c r="K75" s="117"/>
      <c r="L75" s="117"/>
      <c r="M75" s="62"/>
      <c r="N75" s="62"/>
      <c r="O75" s="62"/>
    </row>
    <row r="76" spans="2:15" ht="15.75" customHeight="1">
      <c r="B76" s="62"/>
      <c r="C76" s="62"/>
      <c r="D76" s="62"/>
      <c r="E76" s="62"/>
      <c r="F76" s="62"/>
      <c r="G76" s="117"/>
      <c r="H76" s="117"/>
      <c r="I76" s="117"/>
      <c r="J76" s="117"/>
      <c r="K76" s="117"/>
      <c r="L76" s="117"/>
      <c r="M76" s="62"/>
      <c r="N76" s="62"/>
      <c r="O76" s="62"/>
    </row>
    <row r="77" spans="2:15" ht="15.75" customHeight="1">
      <c r="B77" s="62"/>
      <c r="C77" s="62"/>
      <c r="D77" s="62"/>
      <c r="E77" s="62"/>
      <c r="F77" s="62"/>
      <c r="G77" s="117"/>
      <c r="H77" s="117"/>
      <c r="I77" s="117"/>
      <c r="J77" s="117"/>
      <c r="K77" s="117"/>
      <c r="L77" s="117"/>
      <c r="M77" s="62"/>
      <c r="N77" s="62"/>
      <c r="O77" s="62"/>
    </row>
    <row r="78" spans="2:15" ht="15.75" customHeight="1">
      <c r="B78" s="62"/>
      <c r="C78" s="62"/>
      <c r="D78" s="62"/>
      <c r="E78" s="62"/>
      <c r="F78" s="62"/>
      <c r="G78" s="117"/>
      <c r="H78" s="117"/>
      <c r="I78" s="117"/>
      <c r="J78" s="117"/>
      <c r="K78" s="117"/>
      <c r="L78" s="117"/>
      <c r="M78" s="62"/>
      <c r="N78" s="62"/>
      <c r="O78" s="62"/>
    </row>
    <row r="79" spans="2:15" ht="15.75" customHeight="1">
      <c r="B79" s="62"/>
      <c r="C79" s="62"/>
      <c r="D79" s="62"/>
      <c r="E79" s="62"/>
      <c r="F79" s="62"/>
      <c r="G79" s="117"/>
      <c r="H79" s="117"/>
      <c r="I79" s="117"/>
      <c r="J79" s="117"/>
      <c r="K79" s="117"/>
      <c r="L79" s="117"/>
      <c r="M79" s="62"/>
      <c r="N79" s="62"/>
      <c r="O79" s="62"/>
    </row>
    <row r="80" spans="2:15" ht="15.75" customHeight="1">
      <c r="B80" s="62"/>
      <c r="C80" s="62"/>
      <c r="D80" s="62"/>
      <c r="E80" s="62"/>
      <c r="F80" s="62"/>
      <c r="G80" s="117"/>
      <c r="H80" s="117"/>
      <c r="I80" s="117"/>
      <c r="J80" s="117"/>
      <c r="K80" s="117"/>
      <c r="L80" s="117"/>
      <c r="M80" s="62"/>
      <c r="N80" s="62"/>
      <c r="O80" s="62"/>
    </row>
    <row r="81" spans="2:15" ht="15.75" customHeight="1">
      <c r="B81" s="62"/>
      <c r="C81" s="62"/>
      <c r="D81" s="62"/>
      <c r="E81" s="62"/>
      <c r="F81" s="62"/>
      <c r="G81" s="117"/>
      <c r="H81" s="117"/>
      <c r="I81" s="117"/>
      <c r="J81" s="117"/>
      <c r="K81" s="117"/>
      <c r="L81" s="117"/>
      <c r="M81" s="62"/>
      <c r="N81" s="62"/>
      <c r="O81" s="62"/>
    </row>
    <row r="82" spans="2:15" ht="15.75" customHeight="1">
      <c r="B82" s="62"/>
      <c r="C82" s="62"/>
      <c r="D82" s="62"/>
      <c r="E82" s="62"/>
      <c r="F82" s="62"/>
      <c r="G82" s="117"/>
      <c r="H82" s="117"/>
      <c r="I82" s="117"/>
      <c r="J82" s="117"/>
      <c r="K82" s="117"/>
      <c r="L82" s="117"/>
      <c r="M82" s="62"/>
      <c r="N82" s="62"/>
      <c r="O82" s="62"/>
    </row>
    <row r="83" spans="2:15" ht="15.75" customHeight="1">
      <c r="B83" s="62"/>
      <c r="C83" s="62"/>
      <c r="D83" s="62"/>
      <c r="E83" s="62"/>
      <c r="F83" s="62"/>
      <c r="G83" s="117"/>
      <c r="H83" s="117"/>
      <c r="I83" s="117"/>
      <c r="J83" s="117"/>
      <c r="K83" s="117"/>
      <c r="L83" s="117"/>
      <c r="M83" s="62"/>
      <c r="N83" s="62"/>
      <c r="O83" s="62"/>
    </row>
    <row r="84" spans="2:15" ht="15.75" customHeight="1">
      <c r="B84" s="62"/>
      <c r="C84" s="62"/>
      <c r="D84" s="62"/>
      <c r="E84" s="62"/>
      <c r="F84" s="62"/>
      <c r="G84" s="117"/>
      <c r="H84" s="117"/>
      <c r="I84" s="117"/>
      <c r="J84" s="117"/>
      <c r="K84" s="117"/>
      <c r="L84" s="117"/>
      <c r="M84" s="62"/>
      <c r="N84" s="62"/>
      <c r="O84" s="62"/>
    </row>
    <row r="85" spans="2:15" ht="15.75" customHeight="1">
      <c r="B85" s="62"/>
      <c r="C85" s="62"/>
      <c r="D85" s="62"/>
      <c r="E85" s="62"/>
      <c r="F85" s="62"/>
      <c r="G85" s="117"/>
      <c r="H85" s="117"/>
      <c r="I85" s="117"/>
      <c r="J85" s="117"/>
      <c r="K85" s="117"/>
      <c r="L85" s="117"/>
      <c r="M85" s="62"/>
      <c r="N85" s="62"/>
      <c r="O85" s="62"/>
    </row>
    <row r="86" spans="2:15" ht="15.75" customHeight="1">
      <c r="B86" s="62"/>
      <c r="C86" s="62"/>
      <c r="D86" s="62"/>
      <c r="E86" s="62"/>
      <c r="F86" s="62"/>
      <c r="G86" s="117"/>
      <c r="H86" s="117"/>
      <c r="I86" s="117"/>
      <c r="J86" s="117"/>
      <c r="K86" s="117"/>
      <c r="L86" s="117"/>
      <c r="M86" s="62"/>
      <c r="N86" s="62"/>
      <c r="O86" s="62"/>
    </row>
  </sheetData>
  <sheetProtection/>
  <mergeCells count="21">
    <mergeCell ref="AB42:AC42"/>
    <mergeCell ref="K41:R41"/>
    <mergeCell ref="S41:W41"/>
    <mergeCell ref="X41:AA41"/>
    <mergeCell ref="Z8:AA8"/>
    <mergeCell ref="M10:AA10"/>
    <mergeCell ref="V8:X8"/>
    <mergeCell ref="N11:Z11"/>
    <mergeCell ref="T8:U8"/>
    <mergeCell ref="B13:B17"/>
    <mergeCell ref="B2:H3"/>
    <mergeCell ref="D11:F11"/>
    <mergeCell ref="B4:G7"/>
    <mergeCell ref="N8:P8"/>
    <mergeCell ref="Q8:S8"/>
    <mergeCell ref="E39:L40"/>
    <mergeCell ref="B31:B37"/>
    <mergeCell ref="B23:B30"/>
    <mergeCell ref="F8:H10"/>
    <mergeCell ref="D13:F13"/>
    <mergeCell ref="B18:B22"/>
  </mergeCells>
  <conditionalFormatting sqref="O3">
    <cfRule type="iconSet" priority="1" dxfId="0">
      <iconSet iconSet="3TrafficLights1">
        <cfvo type="percent" val="0"/>
        <cfvo type="percent" val="33"/>
        <cfvo type="percent" val="67"/>
      </iconSet>
    </cfRule>
  </conditionalFormatting>
  <hyperlinks>
    <hyperlink ref="E39:L40" r:id="rId1" display="mailto:gp.profiles@ncin.org.uk?subject=Feedback%20on%20GP%20Practice%20Profiles%20for%20Cancer"/>
  </hyperlinks>
  <printOptions/>
  <pageMargins left="0.5118110236220472" right="0.984251968503937" top="0.7480314960629921" bottom="0.984251968503937" header="0.5118110236220472" footer="0.5118110236220472"/>
  <pageSetup horizontalDpi="600" verticalDpi="600" orientation="landscape" paperSize="9" scale="35" r:id="rId3"/>
  <drawing r:id="rId2"/>
</worksheet>
</file>

<file path=xl/worksheets/sheet4.xml><?xml version="1.0" encoding="utf-8"?>
<worksheet xmlns="http://schemas.openxmlformats.org/spreadsheetml/2006/main" xmlns:r="http://schemas.openxmlformats.org/officeDocument/2006/relationships">
  <sheetPr codeName="Sheet6"/>
  <dimension ref="A2:CD1000"/>
  <sheetViews>
    <sheetView zoomScalePageLayoutView="0" workbookViewId="0" topLeftCell="B1">
      <selection activeCell="D4" sqref="D4"/>
    </sheetView>
  </sheetViews>
  <sheetFormatPr defaultColWidth="9.140625" defaultRowHeight="12.75"/>
  <cols>
    <col min="1" max="1" width="59.140625" style="43" customWidth="1"/>
    <col min="2" max="30" width="16.57421875" style="43" customWidth="1"/>
    <col min="31" max="31" width="16.57421875" style="95" customWidth="1"/>
    <col min="32" max="33" width="16.57421875" style="43" customWidth="1"/>
    <col min="34" max="34" width="16.57421875" style="96" customWidth="1"/>
    <col min="35" max="51" width="16.57421875" style="43" customWidth="1"/>
    <col min="52" max="62" width="16.57421875" style="77" customWidth="1"/>
    <col min="63" max="79" width="11.140625" style="77" customWidth="1"/>
    <col min="80" max="80" width="9.140625" style="77" customWidth="1"/>
    <col min="81" max="16384" width="9.140625" style="77" customWidth="1"/>
  </cols>
  <sheetData>
    <row r="1" ht="13.5" thickBot="1"/>
    <row r="2" spans="4:62" ht="13.5" thickBot="1">
      <c r="D2" s="335" t="s">
        <v>44</v>
      </c>
      <c r="E2" s="336"/>
      <c r="F2" s="336"/>
      <c r="G2" s="336"/>
      <c r="H2" s="336"/>
      <c r="I2" s="336"/>
      <c r="J2" s="336"/>
      <c r="K2" s="336"/>
      <c r="L2" s="336"/>
      <c r="M2" s="336"/>
      <c r="N2" s="336"/>
      <c r="O2" s="336"/>
      <c r="P2" s="336"/>
      <c r="Q2" s="336"/>
      <c r="R2" s="336"/>
      <c r="S2" s="336"/>
      <c r="T2" s="336"/>
      <c r="U2" s="336"/>
      <c r="V2" s="336"/>
      <c r="W2" s="336"/>
      <c r="X2" s="336"/>
      <c r="Y2" s="336"/>
      <c r="Z2" s="336"/>
      <c r="AA2" s="336"/>
      <c r="AB2" s="336"/>
      <c r="AC2" s="337"/>
      <c r="AD2" s="338" t="s">
        <v>45</v>
      </c>
      <c r="AE2" s="339"/>
      <c r="AF2" s="339"/>
      <c r="AG2" s="339"/>
      <c r="AH2" s="339"/>
      <c r="AI2" s="339"/>
      <c r="AJ2" s="339"/>
      <c r="AK2" s="339"/>
      <c r="AL2" s="339"/>
      <c r="AM2" s="339"/>
      <c r="AN2" s="339"/>
      <c r="AO2" s="339"/>
      <c r="AP2" s="339"/>
      <c r="AQ2" s="339"/>
      <c r="AR2" s="339"/>
      <c r="AS2" s="339"/>
      <c r="AT2" s="339"/>
      <c r="AU2" s="339"/>
      <c r="AV2" s="339"/>
      <c r="AW2" s="339"/>
      <c r="AX2" s="339"/>
      <c r="AY2" s="339"/>
      <c r="AZ2" s="339"/>
      <c r="BA2" s="339"/>
      <c r="BB2" s="339"/>
      <c r="BC2" s="339"/>
      <c r="BD2" s="340" t="s">
        <v>498</v>
      </c>
      <c r="BE2" s="341"/>
      <c r="BF2" s="341"/>
      <c r="BG2" s="341"/>
      <c r="BH2" s="341"/>
      <c r="BI2" s="341"/>
      <c r="BJ2" s="342"/>
    </row>
    <row r="3" spans="1:82" s="72" customFormat="1" ht="76.5" customHeight="1">
      <c r="A3" s="266" t="s">
        <v>276</v>
      </c>
      <c r="B3" s="275" t="s">
        <v>277</v>
      </c>
      <c r="C3" s="276" t="s">
        <v>49</v>
      </c>
      <c r="D3" s="274" t="s">
        <v>483</v>
      </c>
      <c r="E3" s="267" t="s">
        <v>355</v>
      </c>
      <c r="F3" s="267" t="s">
        <v>466</v>
      </c>
      <c r="G3" s="267" t="s">
        <v>357</v>
      </c>
      <c r="H3" s="267" t="s">
        <v>358</v>
      </c>
      <c r="I3" s="267" t="s">
        <v>359</v>
      </c>
      <c r="J3" s="267" t="s">
        <v>507</v>
      </c>
      <c r="K3" s="267" t="s">
        <v>508</v>
      </c>
      <c r="L3" s="267" t="s">
        <v>509</v>
      </c>
      <c r="M3" s="267" t="s">
        <v>360</v>
      </c>
      <c r="N3" s="267" t="s">
        <v>361</v>
      </c>
      <c r="O3" s="267" t="s">
        <v>362</v>
      </c>
      <c r="P3" s="267" t="s">
        <v>497</v>
      </c>
      <c r="Q3" s="267" t="s">
        <v>363</v>
      </c>
      <c r="R3" s="267" t="s">
        <v>364</v>
      </c>
      <c r="S3" s="267" t="s">
        <v>365</v>
      </c>
      <c r="T3" s="267" t="s">
        <v>366</v>
      </c>
      <c r="U3" s="267" t="s">
        <v>367</v>
      </c>
      <c r="V3" s="267" t="s">
        <v>368</v>
      </c>
      <c r="W3" s="267" t="s">
        <v>369</v>
      </c>
      <c r="X3" s="267" t="s">
        <v>370</v>
      </c>
      <c r="Y3" s="267" t="s">
        <v>371</v>
      </c>
      <c r="Z3" s="267" t="s">
        <v>372</v>
      </c>
      <c r="AA3" s="267" t="s">
        <v>373</v>
      </c>
      <c r="AB3" s="267" t="s">
        <v>374</v>
      </c>
      <c r="AC3" s="267" t="s">
        <v>375</v>
      </c>
      <c r="AD3" s="268" t="s">
        <v>376</v>
      </c>
      <c r="AE3" s="268" t="s">
        <v>355</v>
      </c>
      <c r="AF3" s="269" t="s">
        <v>356</v>
      </c>
      <c r="AG3" s="268" t="s">
        <v>357</v>
      </c>
      <c r="AH3" s="268" t="s">
        <v>358</v>
      </c>
      <c r="AI3" s="268" t="s">
        <v>359</v>
      </c>
      <c r="AJ3" s="268" t="s">
        <v>507</v>
      </c>
      <c r="AK3" s="268" t="s">
        <v>508</v>
      </c>
      <c r="AL3" s="268" t="s">
        <v>509</v>
      </c>
      <c r="AM3" s="268" t="s">
        <v>360</v>
      </c>
      <c r="AN3" s="268" t="s">
        <v>361</v>
      </c>
      <c r="AO3" s="268" t="s">
        <v>362</v>
      </c>
      <c r="AP3" s="268" t="s">
        <v>497</v>
      </c>
      <c r="AQ3" s="268" t="s">
        <v>363</v>
      </c>
      <c r="AR3" s="268" t="s">
        <v>364</v>
      </c>
      <c r="AS3" s="268" t="s">
        <v>365</v>
      </c>
      <c r="AT3" s="268" t="s">
        <v>366</v>
      </c>
      <c r="AU3" s="268" t="s">
        <v>367</v>
      </c>
      <c r="AV3" s="268" t="s">
        <v>368</v>
      </c>
      <c r="AW3" s="268" t="s">
        <v>369</v>
      </c>
      <c r="AX3" s="268" t="s">
        <v>370</v>
      </c>
      <c r="AY3" s="270" t="s">
        <v>371</v>
      </c>
      <c r="AZ3" s="271" t="s">
        <v>372</v>
      </c>
      <c r="BA3" s="271" t="s">
        <v>373</v>
      </c>
      <c r="BB3" s="271" t="s">
        <v>374</v>
      </c>
      <c r="BC3" s="272" t="s">
        <v>375</v>
      </c>
      <c r="BD3" s="273" t="s">
        <v>495</v>
      </c>
      <c r="BE3" s="273" t="s">
        <v>496</v>
      </c>
      <c r="BF3" s="273" t="s">
        <v>503</v>
      </c>
      <c r="BG3" s="273" t="s">
        <v>504</v>
      </c>
      <c r="BH3" s="273" t="s">
        <v>502</v>
      </c>
      <c r="BI3" s="273" t="s">
        <v>505</v>
      </c>
      <c r="BJ3" s="273" t="s">
        <v>506</v>
      </c>
      <c r="BK3" s="73"/>
      <c r="BL3" s="73"/>
      <c r="BM3" s="73"/>
      <c r="BN3" s="73"/>
      <c r="BO3" s="73"/>
      <c r="BP3" s="73"/>
      <c r="BQ3" s="73"/>
      <c r="BR3" s="73"/>
      <c r="BS3" s="73"/>
      <c r="BT3" s="73"/>
      <c r="BU3" s="73"/>
      <c r="BV3" s="73"/>
      <c r="BW3" s="73"/>
      <c r="BX3" s="73"/>
      <c r="BY3" s="73"/>
      <c r="BZ3" s="73"/>
      <c r="CA3" s="73"/>
      <c r="CB3" s="73"/>
      <c r="CC3" s="73"/>
      <c r="CD3" s="73"/>
    </row>
    <row r="4" spans="1:66" ht="12.75">
      <c r="A4" s="79" t="s">
        <v>528</v>
      </c>
      <c r="B4" s="79" t="s">
        <v>296</v>
      </c>
      <c r="C4" s="79" t="s">
        <v>65</v>
      </c>
      <c r="D4" s="99">
        <v>9645</v>
      </c>
      <c r="E4" s="99">
        <v>1724</v>
      </c>
      <c r="F4" s="99" t="s">
        <v>354</v>
      </c>
      <c r="G4" s="99">
        <v>17</v>
      </c>
      <c r="H4" s="99">
        <v>23</v>
      </c>
      <c r="I4" s="99">
        <v>174</v>
      </c>
      <c r="J4" s="99">
        <v>976</v>
      </c>
      <c r="K4" s="99">
        <v>164</v>
      </c>
      <c r="L4" s="99">
        <v>2057</v>
      </c>
      <c r="M4" s="99">
        <v>458</v>
      </c>
      <c r="N4" s="99">
        <v>363</v>
      </c>
      <c r="O4" s="99">
        <v>100</v>
      </c>
      <c r="P4" s="159">
        <v>100</v>
      </c>
      <c r="Q4" s="99">
        <v>13</v>
      </c>
      <c r="R4" s="99">
        <v>36</v>
      </c>
      <c r="S4" s="99">
        <v>25</v>
      </c>
      <c r="T4" s="99">
        <v>21</v>
      </c>
      <c r="U4" s="99" t="s">
        <v>567</v>
      </c>
      <c r="V4" s="99">
        <v>8</v>
      </c>
      <c r="W4" s="99">
        <v>78</v>
      </c>
      <c r="X4" s="99">
        <v>24</v>
      </c>
      <c r="Y4" s="99">
        <v>89</v>
      </c>
      <c r="Z4" s="99">
        <v>53</v>
      </c>
      <c r="AA4" s="99" t="s">
        <v>567</v>
      </c>
      <c r="AB4" s="99" t="s">
        <v>567</v>
      </c>
      <c r="AC4" s="99" t="s">
        <v>567</v>
      </c>
      <c r="AD4" s="98" t="s">
        <v>330</v>
      </c>
      <c r="AE4" s="100">
        <v>0.1787454639709694</v>
      </c>
      <c r="AF4" s="100">
        <v>0.05</v>
      </c>
      <c r="AG4" s="98">
        <v>176.25712804561948</v>
      </c>
      <c r="AH4" s="98">
        <v>238.46552617936754</v>
      </c>
      <c r="AI4" s="100">
        <v>0.018000000000000002</v>
      </c>
      <c r="AJ4" s="100">
        <v>0.753668</v>
      </c>
      <c r="AK4" s="100">
        <v>0.716157</v>
      </c>
      <c r="AL4" s="100">
        <v>0.844764</v>
      </c>
      <c r="AM4" s="100">
        <v>0.381667</v>
      </c>
      <c r="AN4" s="100">
        <v>0.603993</v>
      </c>
      <c r="AO4" s="98">
        <v>1036.8066355624676</v>
      </c>
      <c r="AP4" s="158">
        <v>0.5183720779000001</v>
      </c>
      <c r="AQ4" s="100">
        <v>0.13</v>
      </c>
      <c r="AR4" s="100">
        <v>0.3611111111111111</v>
      </c>
      <c r="AS4" s="98">
        <v>259.2016588906169</v>
      </c>
      <c r="AT4" s="98">
        <v>217.7293934681182</v>
      </c>
      <c r="AU4" s="98" t="s">
        <v>567</v>
      </c>
      <c r="AV4" s="98">
        <v>82.9445308449974</v>
      </c>
      <c r="AW4" s="98">
        <v>808.7091757387248</v>
      </c>
      <c r="AX4" s="98">
        <v>248.83359253499222</v>
      </c>
      <c r="AY4" s="98">
        <v>922.7579056505962</v>
      </c>
      <c r="AZ4" s="98">
        <v>549.5075168481078</v>
      </c>
      <c r="BA4" s="100" t="s">
        <v>567</v>
      </c>
      <c r="BB4" s="100" t="s">
        <v>567</v>
      </c>
      <c r="BC4" s="100" t="s">
        <v>567</v>
      </c>
      <c r="BD4" s="158">
        <v>0.4217681885</v>
      </c>
      <c r="BE4" s="158">
        <v>0.6304793167</v>
      </c>
      <c r="BF4" s="162">
        <v>1295</v>
      </c>
      <c r="BG4" s="162">
        <v>229</v>
      </c>
      <c r="BH4" s="162">
        <v>2435</v>
      </c>
      <c r="BI4" s="162">
        <v>1200</v>
      </c>
      <c r="BJ4" s="162">
        <v>601</v>
      </c>
      <c r="BK4" s="97"/>
      <c r="BL4" s="97"/>
      <c r="BM4" s="97"/>
      <c r="BN4" s="97"/>
    </row>
    <row r="5" spans="1:66" ht="12.75">
      <c r="A5" s="79" t="s">
        <v>553</v>
      </c>
      <c r="B5" s="79" t="s">
        <v>322</v>
      </c>
      <c r="C5" s="79" t="s">
        <v>65</v>
      </c>
      <c r="D5" s="99">
        <v>2176</v>
      </c>
      <c r="E5" s="99">
        <v>282</v>
      </c>
      <c r="F5" s="99" t="s">
        <v>350</v>
      </c>
      <c r="G5" s="99">
        <v>7</v>
      </c>
      <c r="H5" s="99">
        <v>6</v>
      </c>
      <c r="I5" s="99">
        <v>22</v>
      </c>
      <c r="J5" s="99">
        <v>139</v>
      </c>
      <c r="K5" s="99">
        <v>39</v>
      </c>
      <c r="L5" s="99">
        <v>453</v>
      </c>
      <c r="M5" s="99">
        <v>52</v>
      </c>
      <c r="N5" s="99">
        <v>38</v>
      </c>
      <c r="O5" s="99">
        <v>8</v>
      </c>
      <c r="P5" s="159">
        <v>8</v>
      </c>
      <c r="Q5" s="99" t="s">
        <v>567</v>
      </c>
      <c r="R5" s="99">
        <v>7</v>
      </c>
      <c r="S5" s="99" t="s">
        <v>567</v>
      </c>
      <c r="T5" s="99" t="s">
        <v>567</v>
      </c>
      <c r="U5" s="99" t="s">
        <v>567</v>
      </c>
      <c r="V5" s="99" t="s">
        <v>567</v>
      </c>
      <c r="W5" s="99">
        <v>14</v>
      </c>
      <c r="X5" s="99">
        <v>7</v>
      </c>
      <c r="Y5" s="99">
        <v>19</v>
      </c>
      <c r="Z5" s="99">
        <v>12</v>
      </c>
      <c r="AA5" s="99" t="s">
        <v>567</v>
      </c>
      <c r="AB5" s="99" t="s">
        <v>567</v>
      </c>
      <c r="AC5" s="99" t="s">
        <v>567</v>
      </c>
      <c r="AD5" s="98" t="s">
        <v>330</v>
      </c>
      <c r="AE5" s="100">
        <v>0.12959558823529413</v>
      </c>
      <c r="AF5" s="100">
        <v>0.21</v>
      </c>
      <c r="AG5" s="98">
        <v>321.69117647058823</v>
      </c>
      <c r="AH5" s="98">
        <v>275.7352941176471</v>
      </c>
      <c r="AI5" s="100">
        <v>0.01</v>
      </c>
      <c r="AJ5" s="100">
        <v>0.674757</v>
      </c>
      <c r="AK5" s="100">
        <v>0.684211</v>
      </c>
      <c r="AL5" s="100">
        <v>0.71564</v>
      </c>
      <c r="AM5" s="100">
        <v>0.295455</v>
      </c>
      <c r="AN5" s="100">
        <v>0.4</v>
      </c>
      <c r="AO5" s="98">
        <v>367.6470588235294</v>
      </c>
      <c r="AP5" s="158">
        <v>0.20680074690000003</v>
      </c>
      <c r="AQ5" s="100" t="s">
        <v>567</v>
      </c>
      <c r="AR5" s="100" t="s">
        <v>567</v>
      </c>
      <c r="AS5" s="98" t="s">
        <v>567</v>
      </c>
      <c r="AT5" s="98" t="s">
        <v>567</v>
      </c>
      <c r="AU5" s="98" t="s">
        <v>567</v>
      </c>
      <c r="AV5" s="98" t="s">
        <v>567</v>
      </c>
      <c r="AW5" s="98">
        <v>643.3823529411765</v>
      </c>
      <c r="AX5" s="98">
        <v>321.69117647058823</v>
      </c>
      <c r="AY5" s="98">
        <v>873.1617647058823</v>
      </c>
      <c r="AZ5" s="98">
        <v>551.4705882352941</v>
      </c>
      <c r="BA5" s="100" t="s">
        <v>567</v>
      </c>
      <c r="BB5" s="100" t="s">
        <v>567</v>
      </c>
      <c r="BC5" s="100" t="s">
        <v>567</v>
      </c>
      <c r="BD5" s="158">
        <v>0.08928189278</v>
      </c>
      <c r="BE5" s="158">
        <v>0.4074799347</v>
      </c>
      <c r="BF5" s="162">
        <v>206</v>
      </c>
      <c r="BG5" s="162">
        <v>57</v>
      </c>
      <c r="BH5" s="162">
        <v>633</v>
      </c>
      <c r="BI5" s="162">
        <v>176</v>
      </c>
      <c r="BJ5" s="162">
        <v>95</v>
      </c>
      <c r="BK5" s="97"/>
      <c r="BL5" s="97"/>
      <c r="BM5" s="97"/>
      <c r="BN5" s="97"/>
    </row>
    <row r="6" spans="1:66" ht="12.75">
      <c r="A6" s="79" t="s">
        <v>546</v>
      </c>
      <c r="B6" s="79" t="s">
        <v>315</v>
      </c>
      <c r="C6" s="79" t="s">
        <v>65</v>
      </c>
      <c r="D6" s="99">
        <v>5955</v>
      </c>
      <c r="E6" s="99">
        <v>1166</v>
      </c>
      <c r="F6" s="99" t="s">
        <v>352</v>
      </c>
      <c r="G6" s="99">
        <v>16</v>
      </c>
      <c r="H6" s="99">
        <v>15</v>
      </c>
      <c r="I6" s="99">
        <v>121</v>
      </c>
      <c r="J6" s="99">
        <v>560</v>
      </c>
      <c r="K6" s="99">
        <v>127</v>
      </c>
      <c r="L6" s="99">
        <v>1219</v>
      </c>
      <c r="M6" s="99">
        <v>277</v>
      </c>
      <c r="N6" s="99">
        <v>232</v>
      </c>
      <c r="O6" s="99">
        <v>118</v>
      </c>
      <c r="P6" s="159">
        <v>118</v>
      </c>
      <c r="Q6" s="99">
        <v>23</v>
      </c>
      <c r="R6" s="99">
        <v>40</v>
      </c>
      <c r="S6" s="99">
        <v>40</v>
      </c>
      <c r="T6" s="99">
        <v>14</v>
      </c>
      <c r="U6" s="99" t="s">
        <v>567</v>
      </c>
      <c r="V6" s="99">
        <v>24</v>
      </c>
      <c r="W6" s="99">
        <v>36</v>
      </c>
      <c r="X6" s="99">
        <v>15</v>
      </c>
      <c r="Y6" s="99">
        <v>45</v>
      </c>
      <c r="Z6" s="99">
        <v>32</v>
      </c>
      <c r="AA6" s="99" t="s">
        <v>567</v>
      </c>
      <c r="AB6" s="99" t="s">
        <v>567</v>
      </c>
      <c r="AC6" s="99" t="s">
        <v>567</v>
      </c>
      <c r="AD6" s="98" t="s">
        <v>330</v>
      </c>
      <c r="AE6" s="100">
        <v>0.19580184718723762</v>
      </c>
      <c r="AF6" s="100">
        <v>0.09</v>
      </c>
      <c r="AG6" s="98">
        <v>268.68178001679263</v>
      </c>
      <c r="AH6" s="98">
        <v>251.88916876574308</v>
      </c>
      <c r="AI6" s="100">
        <v>0.02</v>
      </c>
      <c r="AJ6" s="100">
        <v>0.715198</v>
      </c>
      <c r="AK6" s="100">
        <v>0.783951</v>
      </c>
      <c r="AL6" s="100">
        <v>0.809967</v>
      </c>
      <c r="AM6" s="100">
        <v>0.39628</v>
      </c>
      <c r="AN6" s="100">
        <v>0.637363</v>
      </c>
      <c r="AO6" s="98">
        <v>1981.5281276238454</v>
      </c>
      <c r="AP6" s="158">
        <v>0.9681261444</v>
      </c>
      <c r="AQ6" s="100">
        <v>0.19491525423728814</v>
      </c>
      <c r="AR6" s="100">
        <v>0.575</v>
      </c>
      <c r="AS6" s="98">
        <v>671.7044500419815</v>
      </c>
      <c r="AT6" s="98">
        <v>235.09655751469353</v>
      </c>
      <c r="AU6" s="98" t="s">
        <v>567</v>
      </c>
      <c r="AV6" s="98">
        <v>403.0226700251889</v>
      </c>
      <c r="AW6" s="98">
        <v>604.5340050377833</v>
      </c>
      <c r="AX6" s="98">
        <v>251.88916876574308</v>
      </c>
      <c r="AY6" s="98">
        <v>755.6675062972292</v>
      </c>
      <c r="AZ6" s="98">
        <v>537.3635600335853</v>
      </c>
      <c r="BA6" s="101" t="s">
        <v>567</v>
      </c>
      <c r="BB6" s="101" t="s">
        <v>567</v>
      </c>
      <c r="BC6" s="101" t="s">
        <v>567</v>
      </c>
      <c r="BD6" s="158">
        <v>0.8013436127</v>
      </c>
      <c r="BE6" s="158">
        <v>1.159384537</v>
      </c>
      <c r="BF6" s="162">
        <v>783</v>
      </c>
      <c r="BG6" s="162">
        <v>162</v>
      </c>
      <c r="BH6" s="162">
        <v>1505</v>
      </c>
      <c r="BI6" s="162">
        <v>699</v>
      </c>
      <c r="BJ6" s="162">
        <v>364</v>
      </c>
      <c r="BK6" s="97"/>
      <c r="BL6" s="97"/>
      <c r="BM6" s="97"/>
      <c r="BN6" s="97"/>
    </row>
    <row r="7" spans="1:66" ht="12.75">
      <c r="A7" s="79" t="s">
        <v>550</v>
      </c>
      <c r="B7" s="79" t="s">
        <v>319</v>
      </c>
      <c r="C7" s="79" t="s">
        <v>65</v>
      </c>
      <c r="D7" s="99">
        <v>2617</v>
      </c>
      <c r="E7" s="99">
        <v>569</v>
      </c>
      <c r="F7" s="99" t="s">
        <v>352</v>
      </c>
      <c r="G7" s="99">
        <v>15</v>
      </c>
      <c r="H7" s="99">
        <v>8</v>
      </c>
      <c r="I7" s="99">
        <v>60</v>
      </c>
      <c r="J7" s="99">
        <v>245</v>
      </c>
      <c r="K7" s="99">
        <v>51</v>
      </c>
      <c r="L7" s="99">
        <v>504</v>
      </c>
      <c r="M7" s="99">
        <v>127</v>
      </c>
      <c r="N7" s="99">
        <v>95</v>
      </c>
      <c r="O7" s="99">
        <v>62</v>
      </c>
      <c r="P7" s="159">
        <v>62</v>
      </c>
      <c r="Q7" s="99" t="s">
        <v>567</v>
      </c>
      <c r="R7" s="99">
        <v>15</v>
      </c>
      <c r="S7" s="99">
        <v>10</v>
      </c>
      <c r="T7" s="99">
        <v>12</v>
      </c>
      <c r="U7" s="99" t="s">
        <v>567</v>
      </c>
      <c r="V7" s="99" t="s">
        <v>567</v>
      </c>
      <c r="W7" s="99">
        <v>17</v>
      </c>
      <c r="X7" s="99">
        <v>6</v>
      </c>
      <c r="Y7" s="99">
        <v>32</v>
      </c>
      <c r="Z7" s="99">
        <v>34</v>
      </c>
      <c r="AA7" s="99" t="s">
        <v>567</v>
      </c>
      <c r="AB7" s="99" t="s">
        <v>567</v>
      </c>
      <c r="AC7" s="99" t="s">
        <v>567</v>
      </c>
      <c r="AD7" s="98" t="s">
        <v>330</v>
      </c>
      <c r="AE7" s="100">
        <v>0.21742453190676347</v>
      </c>
      <c r="AF7" s="100">
        <v>0.09</v>
      </c>
      <c r="AG7" s="98">
        <v>573.175391669851</v>
      </c>
      <c r="AH7" s="98">
        <v>305.69354222392053</v>
      </c>
      <c r="AI7" s="100">
        <v>0.023</v>
      </c>
      <c r="AJ7" s="100">
        <v>0.724852</v>
      </c>
      <c r="AK7" s="100">
        <v>0.653846</v>
      </c>
      <c r="AL7" s="100">
        <v>0.796209</v>
      </c>
      <c r="AM7" s="100">
        <v>0.335979</v>
      </c>
      <c r="AN7" s="100">
        <v>0.477387</v>
      </c>
      <c r="AO7" s="98">
        <v>2369.124952235384</v>
      </c>
      <c r="AP7" s="158">
        <v>1.1245980070000001</v>
      </c>
      <c r="AQ7" s="100" t="s">
        <v>567</v>
      </c>
      <c r="AR7" s="100" t="s">
        <v>567</v>
      </c>
      <c r="AS7" s="98">
        <v>382.11692777990066</v>
      </c>
      <c r="AT7" s="98">
        <v>458.5403133358808</v>
      </c>
      <c r="AU7" s="98" t="s">
        <v>567</v>
      </c>
      <c r="AV7" s="98" t="s">
        <v>567</v>
      </c>
      <c r="AW7" s="98">
        <v>649.5987772258311</v>
      </c>
      <c r="AX7" s="98">
        <v>229.2701566679404</v>
      </c>
      <c r="AY7" s="98">
        <v>1222.7741688956821</v>
      </c>
      <c r="AZ7" s="98">
        <v>1299.1975544516622</v>
      </c>
      <c r="BA7" s="100" t="s">
        <v>567</v>
      </c>
      <c r="BB7" s="100" t="s">
        <v>567</v>
      </c>
      <c r="BC7" s="100" t="s">
        <v>567</v>
      </c>
      <c r="BD7" s="158">
        <v>0.8622228241000001</v>
      </c>
      <c r="BE7" s="158">
        <v>1.441683807</v>
      </c>
      <c r="BF7" s="162">
        <v>338</v>
      </c>
      <c r="BG7" s="162">
        <v>78</v>
      </c>
      <c r="BH7" s="162">
        <v>633</v>
      </c>
      <c r="BI7" s="162">
        <v>378</v>
      </c>
      <c r="BJ7" s="162">
        <v>199</v>
      </c>
      <c r="BK7" s="97"/>
      <c r="BL7" s="97"/>
      <c r="BM7" s="97"/>
      <c r="BN7" s="97"/>
    </row>
    <row r="8" spans="1:66" ht="12.75">
      <c r="A8" s="79" t="s">
        <v>535</v>
      </c>
      <c r="B8" s="79" t="s">
        <v>303</v>
      </c>
      <c r="C8" s="79" t="s">
        <v>65</v>
      </c>
      <c r="D8" s="99">
        <v>6730</v>
      </c>
      <c r="E8" s="99">
        <v>1163</v>
      </c>
      <c r="F8" s="99" t="s">
        <v>352</v>
      </c>
      <c r="G8" s="99">
        <v>23</v>
      </c>
      <c r="H8" s="99">
        <v>18</v>
      </c>
      <c r="I8" s="99">
        <v>88</v>
      </c>
      <c r="J8" s="99">
        <v>551</v>
      </c>
      <c r="K8" s="99">
        <v>81</v>
      </c>
      <c r="L8" s="99">
        <v>1314</v>
      </c>
      <c r="M8" s="99">
        <v>241</v>
      </c>
      <c r="N8" s="99">
        <v>183</v>
      </c>
      <c r="O8" s="99">
        <v>67</v>
      </c>
      <c r="P8" s="159">
        <v>67</v>
      </c>
      <c r="Q8" s="99">
        <v>10</v>
      </c>
      <c r="R8" s="99">
        <v>30</v>
      </c>
      <c r="S8" s="99">
        <v>13</v>
      </c>
      <c r="T8" s="99">
        <v>10</v>
      </c>
      <c r="U8" s="99">
        <v>6</v>
      </c>
      <c r="V8" s="99">
        <v>8</v>
      </c>
      <c r="W8" s="99">
        <v>62</v>
      </c>
      <c r="X8" s="99">
        <v>28</v>
      </c>
      <c r="Y8" s="99">
        <v>78</v>
      </c>
      <c r="Z8" s="99">
        <v>28</v>
      </c>
      <c r="AA8" s="99" t="s">
        <v>567</v>
      </c>
      <c r="AB8" s="99" t="s">
        <v>567</v>
      </c>
      <c r="AC8" s="99" t="s">
        <v>567</v>
      </c>
      <c r="AD8" s="98" t="s">
        <v>330</v>
      </c>
      <c r="AE8" s="100">
        <v>0.17280832095096582</v>
      </c>
      <c r="AF8" s="100">
        <v>0.11</v>
      </c>
      <c r="AG8" s="98">
        <v>341.7533432392273</v>
      </c>
      <c r="AH8" s="98">
        <v>267.4591381872214</v>
      </c>
      <c r="AI8" s="100">
        <v>0.013000000000000001</v>
      </c>
      <c r="AJ8" s="100">
        <v>0.702806</v>
      </c>
      <c r="AK8" s="100">
        <v>0.648</v>
      </c>
      <c r="AL8" s="100">
        <v>0.760857</v>
      </c>
      <c r="AM8" s="100">
        <v>0.338008</v>
      </c>
      <c r="AN8" s="100">
        <v>0.488</v>
      </c>
      <c r="AO8" s="98">
        <v>995.5423476968797</v>
      </c>
      <c r="AP8" s="158">
        <v>0.5222673798</v>
      </c>
      <c r="AQ8" s="100">
        <v>0.14925373134328357</v>
      </c>
      <c r="AR8" s="100">
        <v>0.3333333333333333</v>
      </c>
      <c r="AS8" s="98">
        <v>193.16493313521545</v>
      </c>
      <c r="AT8" s="98">
        <v>148.5884101040119</v>
      </c>
      <c r="AU8" s="98">
        <v>89.15304606240713</v>
      </c>
      <c r="AV8" s="98">
        <v>118.87072808320951</v>
      </c>
      <c r="AW8" s="98">
        <v>921.2481426448737</v>
      </c>
      <c r="AX8" s="98">
        <v>416.0475482912333</v>
      </c>
      <c r="AY8" s="98">
        <v>1158.9895988112928</v>
      </c>
      <c r="AZ8" s="98">
        <v>416.0475482912333</v>
      </c>
      <c r="BA8" s="100" t="s">
        <v>567</v>
      </c>
      <c r="BB8" s="100" t="s">
        <v>567</v>
      </c>
      <c r="BC8" s="100" t="s">
        <v>567</v>
      </c>
      <c r="BD8" s="158">
        <v>0.4047500229</v>
      </c>
      <c r="BE8" s="158">
        <v>0.6632611084</v>
      </c>
      <c r="BF8" s="162">
        <v>784</v>
      </c>
      <c r="BG8" s="162">
        <v>125</v>
      </c>
      <c r="BH8" s="162">
        <v>1727</v>
      </c>
      <c r="BI8" s="162">
        <v>713</v>
      </c>
      <c r="BJ8" s="162">
        <v>375</v>
      </c>
      <c r="BK8" s="97"/>
      <c r="BL8" s="97"/>
      <c r="BM8" s="97"/>
      <c r="BN8" s="97"/>
    </row>
    <row r="9" spans="1:66" ht="12.75">
      <c r="A9" s="79" t="s">
        <v>530</v>
      </c>
      <c r="B9" s="79" t="s">
        <v>298</v>
      </c>
      <c r="C9" s="79" t="s">
        <v>65</v>
      </c>
      <c r="D9" s="99">
        <v>10010</v>
      </c>
      <c r="E9" s="99">
        <v>1592</v>
      </c>
      <c r="F9" s="99" t="s">
        <v>351</v>
      </c>
      <c r="G9" s="99">
        <v>51</v>
      </c>
      <c r="H9" s="99">
        <v>19</v>
      </c>
      <c r="I9" s="99">
        <v>178</v>
      </c>
      <c r="J9" s="99">
        <v>719</v>
      </c>
      <c r="K9" s="99">
        <v>162</v>
      </c>
      <c r="L9" s="99">
        <v>1735</v>
      </c>
      <c r="M9" s="99">
        <v>273</v>
      </c>
      <c r="N9" s="99">
        <v>215</v>
      </c>
      <c r="O9" s="99">
        <v>221</v>
      </c>
      <c r="P9" s="159">
        <v>221</v>
      </c>
      <c r="Q9" s="99">
        <v>18</v>
      </c>
      <c r="R9" s="99">
        <v>34</v>
      </c>
      <c r="S9" s="99">
        <v>63</v>
      </c>
      <c r="T9" s="99">
        <v>37</v>
      </c>
      <c r="U9" s="99">
        <v>6</v>
      </c>
      <c r="V9" s="99">
        <v>34</v>
      </c>
      <c r="W9" s="99">
        <v>70</v>
      </c>
      <c r="X9" s="99">
        <v>38</v>
      </c>
      <c r="Y9" s="99">
        <v>98</v>
      </c>
      <c r="Z9" s="99">
        <v>59</v>
      </c>
      <c r="AA9" s="99" t="s">
        <v>567</v>
      </c>
      <c r="AB9" s="99" t="s">
        <v>567</v>
      </c>
      <c r="AC9" s="99" t="s">
        <v>567</v>
      </c>
      <c r="AD9" s="98" t="s">
        <v>330</v>
      </c>
      <c r="AE9" s="100">
        <v>0.15904095904095905</v>
      </c>
      <c r="AF9" s="100">
        <v>0.24</v>
      </c>
      <c r="AG9" s="98">
        <v>509.4905094905095</v>
      </c>
      <c r="AH9" s="98">
        <v>189.8101898101898</v>
      </c>
      <c r="AI9" s="100">
        <v>0.018000000000000002</v>
      </c>
      <c r="AJ9" s="100">
        <v>0.704902</v>
      </c>
      <c r="AK9" s="100">
        <v>0.707424</v>
      </c>
      <c r="AL9" s="100">
        <v>0.745275</v>
      </c>
      <c r="AM9" s="100">
        <v>0.309524</v>
      </c>
      <c r="AN9" s="100">
        <v>0.456476</v>
      </c>
      <c r="AO9" s="98">
        <v>2207.7922077922076</v>
      </c>
      <c r="AP9" s="158">
        <v>1.248811951</v>
      </c>
      <c r="AQ9" s="100">
        <v>0.08144796380090498</v>
      </c>
      <c r="AR9" s="100">
        <v>0.5294117647058824</v>
      </c>
      <c r="AS9" s="98">
        <v>629.3706293706293</v>
      </c>
      <c r="AT9" s="98">
        <v>369.6303696303696</v>
      </c>
      <c r="AU9" s="98">
        <v>59.94005994005994</v>
      </c>
      <c r="AV9" s="98">
        <v>339.6603396603397</v>
      </c>
      <c r="AW9" s="98">
        <v>699.3006993006993</v>
      </c>
      <c r="AX9" s="98">
        <v>379.6203796203796</v>
      </c>
      <c r="AY9" s="98">
        <v>979.020979020979</v>
      </c>
      <c r="AZ9" s="98">
        <v>589.4105894105894</v>
      </c>
      <c r="BA9" s="100" t="s">
        <v>567</v>
      </c>
      <c r="BB9" s="100" t="s">
        <v>567</v>
      </c>
      <c r="BC9" s="100" t="s">
        <v>567</v>
      </c>
      <c r="BD9" s="158">
        <v>1.089582443</v>
      </c>
      <c r="BE9" s="158">
        <v>1.4247651669999999</v>
      </c>
      <c r="BF9" s="162">
        <v>1020</v>
      </c>
      <c r="BG9" s="162">
        <v>229</v>
      </c>
      <c r="BH9" s="162">
        <v>2328</v>
      </c>
      <c r="BI9" s="162">
        <v>882</v>
      </c>
      <c r="BJ9" s="162">
        <v>471</v>
      </c>
      <c r="BK9" s="97"/>
      <c r="BL9" s="97"/>
      <c r="BM9" s="97"/>
      <c r="BN9" s="97"/>
    </row>
    <row r="10" spans="1:66" ht="12.75">
      <c r="A10" s="79" t="s">
        <v>532</v>
      </c>
      <c r="B10" s="79" t="s">
        <v>300</v>
      </c>
      <c r="C10" s="79" t="s">
        <v>65</v>
      </c>
      <c r="D10" s="99">
        <v>9396</v>
      </c>
      <c r="E10" s="99">
        <v>1953</v>
      </c>
      <c r="F10" s="99" t="s">
        <v>354</v>
      </c>
      <c r="G10" s="99">
        <v>45</v>
      </c>
      <c r="H10" s="99">
        <v>20</v>
      </c>
      <c r="I10" s="99">
        <v>222</v>
      </c>
      <c r="J10" s="99">
        <v>1039</v>
      </c>
      <c r="K10" s="99">
        <v>219</v>
      </c>
      <c r="L10" s="99">
        <v>1799</v>
      </c>
      <c r="M10" s="99">
        <v>517</v>
      </c>
      <c r="N10" s="99">
        <v>411</v>
      </c>
      <c r="O10" s="99">
        <v>297</v>
      </c>
      <c r="P10" s="159">
        <v>297</v>
      </c>
      <c r="Q10" s="99">
        <v>21</v>
      </c>
      <c r="R10" s="99">
        <v>44</v>
      </c>
      <c r="S10" s="99">
        <v>73</v>
      </c>
      <c r="T10" s="99">
        <v>59</v>
      </c>
      <c r="U10" s="99">
        <v>6</v>
      </c>
      <c r="V10" s="99">
        <v>35</v>
      </c>
      <c r="W10" s="99">
        <v>109</v>
      </c>
      <c r="X10" s="99">
        <v>44</v>
      </c>
      <c r="Y10" s="99">
        <v>146</v>
      </c>
      <c r="Z10" s="99">
        <v>64</v>
      </c>
      <c r="AA10" s="99" t="s">
        <v>567</v>
      </c>
      <c r="AB10" s="99" t="s">
        <v>567</v>
      </c>
      <c r="AC10" s="99" t="s">
        <v>567</v>
      </c>
      <c r="AD10" s="98" t="s">
        <v>330</v>
      </c>
      <c r="AE10" s="100">
        <v>0.2078544061302682</v>
      </c>
      <c r="AF10" s="100">
        <v>0.07</v>
      </c>
      <c r="AG10" s="98">
        <v>478.9272030651341</v>
      </c>
      <c r="AH10" s="98">
        <v>212.85653469561515</v>
      </c>
      <c r="AI10" s="100">
        <v>0.024</v>
      </c>
      <c r="AJ10" s="100">
        <v>0.762289</v>
      </c>
      <c r="AK10" s="100">
        <v>0.732441</v>
      </c>
      <c r="AL10" s="100">
        <v>0.804202</v>
      </c>
      <c r="AM10" s="100">
        <v>0.432274</v>
      </c>
      <c r="AN10" s="100">
        <v>0.650316</v>
      </c>
      <c r="AO10" s="98">
        <v>3160.919540229885</v>
      </c>
      <c r="AP10" s="158">
        <v>1.4846012880000001</v>
      </c>
      <c r="AQ10" s="100">
        <v>0.0707070707070707</v>
      </c>
      <c r="AR10" s="100">
        <v>0.4772727272727273</v>
      </c>
      <c r="AS10" s="98">
        <v>776.9263516389954</v>
      </c>
      <c r="AT10" s="98">
        <v>627.9267773520647</v>
      </c>
      <c r="AU10" s="98">
        <v>63.85696040868455</v>
      </c>
      <c r="AV10" s="98">
        <v>372.4989357173265</v>
      </c>
      <c r="AW10" s="98">
        <v>1160.0681140911026</v>
      </c>
      <c r="AX10" s="98">
        <v>468.2843763303533</v>
      </c>
      <c r="AY10" s="98">
        <v>1553.8527032779907</v>
      </c>
      <c r="AZ10" s="98">
        <v>681.1409110259685</v>
      </c>
      <c r="BA10" s="100" t="s">
        <v>567</v>
      </c>
      <c r="BB10" s="100" t="s">
        <v>567</v>
      </c>
      <c r="BC10" s="100" t="s">
        <v>567</v>
      </c>
      <c r="BD10" s="158">
        <v>1.320542755</v>
      </c>
      <c r="BE10" s="158">
        <v>1.663409271</v>
      </c>
      <c r="BF10" s="162">
        <v>1363</v>
      </c>
      <c r="BG10" s="162">
        <v>299</v>
      </c>
      <c r="BH10" s="162">
        <v>2237</v>
      </c>
      <c r="BI10" s="162">
        <v>1196</v>
      </c>
      <c r="BJ10" s="162">
        <v>632</v>
      </c>
      <c r="BK10" s="97"/>
      <c r="BL10" s="97"/>
      <c r="BM10" s="97"/>
      <c r="BN10" s="97"/>
    </row>
    <row r="11" spans="1:66" ht="12.75">
      <c r="A11" s="79" t="s">
        <v>531</v>
      </c>
      <c r="B11" s="79" t="s">
        <v>299</v>
      </c>
      <c r="C11" s="79" t="s">
        <v>65</v>
      </c>
      <c r="D11" s="99">
        <v>7470</v>
      </c>
      <c r="E11" s="99">
        <v>1400</v>
      </c>
      <c r="F11" s="99" t="s">
        <v>354</v>
      </c>
      <c r="G11" s="99">
        <v>34</v>
      </c>
      <c r="H11" s="99">
        <v>20</v>
      </c>
      <c r="I11" s="99">
        <v>125</v>
      </c>
      <c r="J11" s="99">
        <v>665</v>
      </c>
      <c r="K11" s="99">
        <v>233</v>
      </c>
      <c r="L11" s="99">
        <v>1522</v>
      </c>
      <c r="M11" s="99">
        <v>383</v>
      </c>
      <c r="N11" s="99">
        <v>300</v>
      </c>
      <c r="O11" s="99">
        <v>122</v>
      </c>
      <c r="P11" s="159">
        <v>122</v>
      </c>
      <c r="Q11" s="99">
        <v>10</v>
      </c>
      <c r="R11" s="99">
        <v>36</v>
      </c>
      <c r="S11" s="99">
        <v>41</v>
      </c>
      <c r="T11" s="99">
        <v>26</v>
      </c>
      <c r="U11" s="99">
        <v>9</v>
      </c>
      <c r="V11" s="99">
        <v>6</v>
      </c>
      <c r="W11" s="99">
        <v>87</v>
      </c>
      <c r="X11" s="99">
        <v>22</v>
      </c>
      <c r="Y11" s="99">
        <v>109</v>
      </c>
      <c r="Z11" s="99">
        <v>46</v>
      </c>
      <c r="AA11" s="99" t="s">
        <v>567</v>
      </c>
      <c r="AB11" s="99" t="s">
        <v>567</v>
      </c>
      <c r="AC11" s="99" t="s">
        <v>567</v>
      </c>
      <c r="AD11" s="98" t="s">
        <v>330</v>
      </c>
      <c r="AE11" s="100">
        <v>0.18741633199464525</v>
      </c>
      <c r="AF11" s="100">
        <v>0.07</v>
      </c>
      <c r="AG11" s="98">
        <v>455.1539491298527</v>
      </c>
      <c r="AH11" s="98">
        <v>267.7376171352075</v>
      </c>
      <c r="AI11" s="100">
        <v>0.017</v>
      </c>
      <c r="AJ11" s="100">
        <v>0.633333</v>
      </c>
      <c r="AK11" s="100">
        <v>0.650838</v>
      </c>
      <c r="AL11" s="100">
        <v>0.805717</v>
      </c>
      <c r="AM11" s="100">
        <v>0.393224</v>
      </c>
      <c r="AN11" s="100">
        <v>0.607287</v>
      </c>
      <c r="AO11" s="98">
        <v>1633.1994645247657</v>
      </c>
      <c r="AP11" s="158">
        <v>0.8043606567</v>
      </c>
      <c r="AQ11" s="100">
        <v>0.08196721311475409</v>
      </c>
      <c r="AR11" s="100">
        <v>0.2777777777777778</v>
      </c>
      <c r="AS11" s="98">
        <v>548.8621151271753</v>
      </c>
      <c r="AT11" s="98">
        <v>348.05890227576975</v>
      </c>
      <c r="AU11" s="98">
        <v>120.48192771084338</v>
      </c>
      <c r="AV11" s="98">
        <v>80.32128514056225</v>
      </c>
      <c r="AW11" s="98">
        <v>1164.6586345381527</v>
      </c>
      <c r="AX11" s="98">
        <v>294.51137884872827</v>
      </c>
      <c r="AY11" s="98">
        <v>1459.1700133868808</v>
      </c>
      <c r="AZ11" s="98">
        <v>615.7965194109772</v>
      </c>
      <c r="BA11" s="100" t="s">
        <v>567</v>
      </c>
      <c r="BB11" s="100" t="s">
        <v>567</v>
      </c>
      <c r="BC11" s="100" t="s">
        <v>567</v>
      </c>
      <c r="BD11" s="158">
        <v>0.6679729462</v>
      </c>
      <c r="BE11" s="158">
        <v>0.9604077911000001</v>
      </c>
      <c r="BF11" s="162">
        <v>1050</v>
      </c>
      <c r="BG11" s="162">
        <v>358</v>
      </c>
      <c r="BH11" s="162">
        <v>1889</v>
      </c>
      <c r="BI11" s="162">
        <v>974</v>
      </c>
      <c r="BJ11" s="162">
        <v>494</v>
      </c>
      <c r="BK11" s="97"/>
      <c r="BL11" s="97"/>
      <c r="BM11" s="97"/>
      <c r="BN11" s="97"/>
    </row>
    <row r="12" spans="1:66" ht="12.75">
      <c r="A12" s="79" t="s">
        <v>523</v>
      </c>
      <c r="B12" s="79" t="s">
        <v>291</v>
      </c>
      <c r="C12" s="79" t="s">
        <v>65</v>
      </c>
      <c r="D12" s="99">
        <v>13156</v>
      </c>
      <c r="E12" s="99">
        <v>2865</v>
      </c>
      <c r="F12" s="99" t="s">
        <v>354</v>
      </c>
      <c r="G12" s="99">
        <v>62</v>
      </c>
      <c r="H12" s="99">
        <v>38</v>
      </c>
      <c r="I12" s="99">
        <v>290</v>
      </c>
      <c r="J12" s="99">
        <v>1294</v>
      </c>
      <c r="K12" s="99">
        <v>272</v>
      </c>
      <c r="L12" s="99">
        <v>2666</v>
      </c>
      <c r="M12" s="99">
        <v>676</v>
      </c>
      <c r="N12" s="99">
        <v>518</v>
      </c>
      <c r="O12" s="99">
        <v>185</v>
      </c>
      <c r="P12" s="159">
        <v>185</v>
      </c>
      <c r="Q12" s="99">
        <v>37</v>
      </c>
      <c r="R12" s="99">
        <v>88</v>
      </c>
      <c r="S12" s="99">
        <v>48</v>
      </c>
      <c r="T12" s="99">
        <v>21</v>
      </c>
      <c r="U12" s="99">
        <v>6</v>
      </c>
      <c r="V12" s="99">
        <v>45</v>
      </c>
      <c r="W12" s="99">
        <v>142</v>
      </c>
      <c r="X12" s="99">
        <v>46</v>
      </c>
      <c r="Y12" s="99">
        <v>132</v>
      </c>
      <c r="Z12" s="99">
        <v>67</v>
      </c>
      <c r="AA12" s="99" t="s">
        <v>567</v>
      </c>
      <c r="AB12" s="99" t="s">
        <v>567</v>
      </c>
      <c r="AC12" s="99" t="s">
        <v>567</v>
      </c>
      <c r="AD12" s="98" t="s">
        <v>330</v>
      </c>
      <c r="AE12" s="100">
        <v>0.2177713590757069</v>
      </c>
      <c r="AF12" s="100">
        <v>0.07</v>
      </c>
      <c r="AG12" s="98">
        <v>471.2678625722104</v>
      </c>
      <c r="AH12" s="98">
        <v>288.84159318941926</v>
      </c>
      <c r="AI12" s="100">
        <v>0.022000000000000002</v>
      </c>
      <c r="AJ12" s="100">
        <v>0.746251</v>
      </c>
      <c r="AK12" s="100">
        <v>0.73913</v>
      </c>
      <c r="AL12" s="100">
        <v>0.800841</v>
      </c>
      <c r="AM12" s="100">
        <v>0.417542</v>
      </c>
      <c r="AN12" s="100">
        <v>0.609412</v>
      </c>
      <c r="AO12" s="98">
        <v>1406.202493159015</v>
      </c>
      <c r="AP12" s="158">
        <v>0.6596635437</v>
      </c>
      <c r="AQ12" s="100">
        <v>0.2</v>
      </c>
      <c r="AR12" s="100">
        <v>0.42045454545454547</v>
      </c>
      <c r="AS12" s="98">
        <v>364.85253876558227</v>
      </c>
      <c r="AT12" s="98">
        <v>159.62298570994224</v>
      </c>
      <c r="AU12" s="98">
        <v>45.60656734569778</v>
      </c>
      <c r="AV12" s="98">
        <v>342.04925509273335</v>
      </c>
      <c r="AW12" s="98">
        <v>1079.3554271815142</v>
      </c>
      <c r="AX12" s="98">
        <v>349.65034965034965</v>
      </c>
      <c r="AY12" s="98">
        <v>1003.3444816053511</v>
      </c>
      <c r="AZ12" s="98">
        <v>509.27333536029187</v>
      </c>
      <c r="BA12" s="100" t="s">
        <v>567</v>
      </c>
      <c r="BB12" s="100" t="s">
        <v>567</v>
      </c>
      <c r="BC12" s="100" t="s">
        <v>567</v>
      </c>
      <c r="BD12" s="158">
        <v>0.5680274200000001</v>
      </c>
      <c r="BE12" s="158">
        <v>0.7618740845</v>
      </c>
      <c r="BF12" s="162">
        <v>1734</v>
      </c>
      <c r="BG12" s="162">
        <v>368</v>
      </c>
      <c r="BH12" s="162">
        <v>3329</v>
      </c>
      <c r="BI12" s="162">
        <v>1619</v>
      </c>
      <c r="BJ12" s="162">
        <v>850</v>
      </c>
      <c r="BK12" s="97"/>
      <c r="BL12" s="97"/>
      <c r="BM12" s="97"/>
      <c r="BN12" s="97"/>
    </row>
    <row r="13" spans="1:66" ht="12.75">
      <c r="A13" s="79" t="s">
        <v>529</v>
      </c>
      <c r="B13" s="79" t="s">
        <v>297</v>
      </c>
      <c r="C13" s="79" t="s">
        <v>65</v>
      </c>
      <c r="D13" s="99">
        <v>8490</v>
      </c>
      <c r="E13" s="99">
        <v>1672</v>
      </c>
      <c r="F13" s="99" t="s">
        <v>354</v>
      </c>
      <c r="G13" s="99">
        <v>52</v>
      </c>
      <c r="H13" s="99">
        <v>17</v>
      </c>
      <c r="I13" s="99">
        <v>180</v>
      </c>
      <c r="J13" s="99">
        <v>794</v>
      </c>
      <c r="K13" s="99">
        <v>246</v>
      </c>
      <c r="L13" s="99">
        <v>1840</v>
      </c>
      <c r="M13" s="99">
        <v>370</v>
      </c>
      <c r="N13" s="99">
        <v>270</v>
      </c>
      <c r="O13" s="99">
        <v>158</v>
      </c>
      <c r="P13" s="159">
        <v>158</v>
      </c>
      <c r="Q13" s="99">
        <v>13</v>
      </c>
      <c r="R13" s="99">
        <v>34</v>
      </c>
      <c r="S13" s="99">
        <v>49</v>
      </c>
      <c r="T13" s="99">
        <v>25</v>
      </c>
      <c r="U13" s="99" t="s">
        <v>567</v>
      </c>
      <c r="V13" s="99">
        <v>11</v>
      </c>
      <c r="W13" s="99">
        <v>81</v>
      </c>
      <c r="X13" s="99">
        <v>27</v>
      </c>
      <c r="Y13" s="99">
        <v>83</v>
      </c>
      <c r="Z13" s="99">
        <v>28</v>
      </c>
      <c r="AA13" s="99" t="s">
        <v>567</v>
      </c>
      <c r="AB13" s="99" t="s">
        <v>567</v>
      </c>
      <c r="AC13" s="99" t="s">
        <v>567</v>
      </c>
      <c r="AD13" s="98" t="s">
        <v>330</v>
      </c>
      <c r="AE13" s="100">
        <v>0.19693757361601885</v>
      </c>
      <c r="AF13" s="100">
        <v>0.06</v>
      </c>
      <c r="AG13" s="98">
        <v>612.4852767962309</v>
      </c>
      <c r="AH13" s="98">
        <v>200.23557126030624</v>
      </c>
      <c r="AI13" s="100">
        <v>0.021</v>
      </c>
      <c r="AJ13" s="100">
        <v>0.731797</v>
      </c>
      <c r="AK13" s="100">
        <v>0.702857</v>
      </c>
      <c r="AL13" s="100">
        <v>0.78198</v>
      </c>
      <c r="AM13" s="100">
        <v>0.373737</v>
      </c>
      <c r="AN13" s="100">
        <v>0.555556</v>
      </c>
      <c r="AO13" s="98">
        <v>1861.0129564193169</v>
      </c>
      <c r="AP13" s="158">
        <v>0.8991487884999999</v>
      </c>
      <c r="AQ13" s="100">
        <v>0.08227848101265822</v>
      </c>
      <c r="AR13" s="100">
        <v>0.38235294117647056</v>
      </c>
      <c r="AS13" s="98">
        <v>577.1495877502945</v>
      </c>
      <c r="AT13" s="98">
        <v>294.4640753828033</v>
      </c>
      <c r="AU13" s="98" t="s">
        <v>567</v>
      </c>
      <c r="AV13" s="98">
        <v>129.56419316843346</v>
      </c>
      <c r="AW13" s="98">
        <v>954.0636042402826</v>
      </c>
      <c r="AX13" s="98">
        <v>318.02120141342755</v>
      </c>
      <c r="AY13" s="98">
        <v>977.620730270907</v>
      </c>
      <c r="AZ13" s="98">
        <v>329.7997644287397</v>
      </c>
      <c r="BA13" s="100" t="s">
        <v>567</v>
      </c>
      <c r="BB13" s="100" t="s">
        <v>567</v>
      </c>
      <c r="BC13" s="100" t="s">
        <v>567</v>
      </c>
      <c r="BD13" s="158">
        <v>0.7644131470000001</v>
      </c>
      <c r="BE13" s="158">
        <v>1.050793686</v>
      </c>
      <c r="BF13" s="162">
        <v>1085</v>
      </c>
      <c r="BG13" s="162">
        <v>350</v>
      </c>
      <c r="BH13" s="162">
        <v>2353</v>
      </c>
      <c r="BI13" s="162">
        <v>990</v>
      </c>
      <c r="BJ13" s="162">
        <v>486</v>
      </c>
      <c r="BK13" s="97"/>
      <c r="BL13" s="97"/>
      <c r="BM13" s="97"/>
      <c r="BN13" s="97"/>
    </row>
    <row r="14" spans="1:66" ht="12.75">
      <c r="A14" s="79" t="s">
        <v>558</v>
      </c>
      <c r="B14" s="79" t="s">
        <v>327</v>
      </c>
      <c r="C14" s="79" t="s">
        <v>65</v>
      </c>
      <c r="D14" s="99">
        <v>2498</v>
      </c>
      <c r="E14" s="99">
        <v>421</v>
      </c>
      <c r="F14" s="99" t="s">
        <v>353</v>
      </c>
      <c r="G14" s="99">
        <v>8</v>
      </c>
      <c r="H14" s="99">
        <v>8</v>
      </c>
      <c r="I14" s="99">
        <v>47</v>
      </c>
      <c r="J14" s="99">
        <v>278</v>
      </c>
      <c r="K14" s="99">
        <v>58</v>
      </c>
      <c r="L14" s="99">
        <v>555</v>
      </c>
      <c r="M14" s="99">
        <v>116</v>
      </c>
      <c r="N14" s="99">
        <v>98</v>
      </c>
      <c r="O14" s="99">
        <v>29</v>
      </c>
      <c r="P14" s="159">
        <v>29</v>
      </c>
      <c r="Q14" s="99" t="s">
        <v>567</v>
      </c>
      <c r="R14" s="99">
        <v>11</v>
      </c>
      <c r="S14" s="99">
        <v>8</v>
      </c>
      <c r="T14" s="99">
        <v>6</v>
      </c>
      <c r="U14" s="99" t="s">
        <v>567</v>
      </c>
      <c r="V14" s="99" t="s">
        <v>567</v>
      </c>
      <c r="W14" s="99">
        <v>27</v>
      </c>
      <c r="X14" s="99">
        <v>6</v>
      </c>
      <c r="Y14" s="99">
        <v>30</v>
      </c>
      <c r="Z14" s="99">
        <v>20</v>
      </c>
      <c r="AA14" s="99" t="s">
        <v>567</v>
      </c>
      <c r="AB14" s="99" t="s">
        <v>567</v>
      </c>
      <c r="AC14" s="99" t="s">
        <v>567</v>
      </c>
      <c r="AD14" s="98" t="s">
        <v>330</v>
      </c>
      <c r="AE14" s="100">
        <v>0.16853482786228982</v>
      </c>
      <c r="AF14" s="100">
        <v>0.15</v>
      </c>
      <c r="AG14" s="98">
        <v>320.2562049639712</v>
      </c>
      <c r="AH14" s="98">
        <v>320.2562049639712</v>
      </c>
      <c r="AI14" s="100">
        <v>0.019</v>
      </c>
      <c r="AJ14" s="100">
        <v>0.751351</v>
      </c>
      <c r="AK14" s="100">
        <v>0.725</v>
      </c>
      <c r="AL14" s="100">
        <v>0.878165</v>
      </c>
      <c r="AM14" s="100">
        <v>0.3625</v>
      </c>
      <c r="AN14" s="100">
        <v>0.601227</v>
      </c>
      <c r="AO14" s="98">
        <v>1160.9287429943954</v>
      </c>
      <c r="AP14" s="158">
        <v>0.608248291</v>
      </c>
      <c r="AQ14" s="100" t="s">
        <v>567</v>
      </c>
      <c r="AR14" s="100" t="s">
        <v>567</v>
      </c>
      <c r="AS14" s="98">
        <v>320.2562049639712</v>
      </c>
      <c r="AT14" s="98">
        <v>240.1921537229784</v>
      </c>
      <c r="AU14" s="98" t="s">
        <v>567</v>
      </c>
      <c r="AV14" s="98" t="s">
        <v>567</v>
      </c>
      <c r="AW14" s="98">
        <v>1080.8646917534027</v>
      </c>
      <c r="AX14" s="98">
        <v>240.1921537229784</v>
      </c>
      <c r="AY14" s="98">
        <v>1200.960768614892</v>
      </c>
      <c r="AZ14" s="98">
        <v>800.640512409928</v>
      </c>
      <c r="BA14" s="100" t="s">
        <v>567</v>
      </c>
      <c r="BB14" s="100" t="s">
        <v>567</v>
      </c>
      <c r="BC14" s="100" t="s">
        <v>567</v>
      </c>
      <c r="BD14" s="158">
        <v>0.4073534393</v>
      </c>
      <c r="BE14" s="158">
        <v>0.8735459899999999</v>
      </c>
      <c r="BF14" s="162">
        <v>370</v>
      </c>
      <c r="BG14" s="162">
        <v>80</v>
      </c>
      <c r="BH14" s="162">
        <v>632</v>
      </c>
      <c r="BI14" s="162">
        <v>320</v>
      </c>
      <c r="BJ14" s="162">
        <v>163</v>
      </c>
      <c r="BK14" s="97"/>
      <c r="BL14" s="97"/>
      <c r="BM14" s="97"/>
      <c r="BN14" s="97"/>
    </row>
    <row r="15" spans="1:66" ht="12.75">
      <c r="A15" s="79" t="s">
        <v>556</v>
      </c>
      <c r="B15" s="79" t="s">
        <v>325</v>
      </c>
      <c r="C15" s="79" t="s">
        <v>65</v>
      </c>
      <c r="D15" s="99">
        <v>2830</v>
      </c>
      <c r="E15" s="99">
        <v>308</v>
      </c>
      <c r="F15" s="99" t="s">
        <v>351</v>
      </c>
      <c r="G15" s="99">
        <v>10</v>
      </c>
      <c r="H15" s="99" t="s">
        <v>567</v>
      </c>
      <c r="I15" s="99">
        <v>44</v>
      </c>
      <c r="J15" s="99">
        <v>147</v>
      </c>
      <c r="K15" s="99">
        <v>34</v>
      </c>
      <c r="L15" s="99">
        <v>569</v>
      </c>
      <c r="M15" s="99">
        <v>50</v>
      </c>
      <c r="N15" s="99">
        <v>31</v>
      </c>
      <c r="O15" s="99">
        <v>34</v>
      </c>
      <c r="P15" s="159">
        <v>34</v>
      </c>
      <c r="Q15" s="99">
        <v>9</v>
      </c>
      <c r="R15" s="99">
        <v>18</v>
      </c>
      <c r="S15" s="99">
        <v>12</v>
      </c>
      <c r="T15" s="99" t="s">
        <v>567</v>
      </c>
      <c r="U15" s="99" t="s">
        <v>567</v>
      </c>
      <c r="V15" s="99">
        <v>9</v>
      </c>
      <c r="W15" s="99">
        <v>14</v>
      </c>
      <c r="X15" s="99">
        <v>10</v>
      </c>
      <c r="Y15" s="99">
        <v>26</v>
      </c>
      <c r="Z15" s="99">
        <v>14</v>
      </c>
      <c r="AA15" s="99" t="s">
        <v>567</v>
      </c>
      <c r="AB15" s="99" t="s">
        <v>567</v>
      </c>
      <c r="AC15" s="99" t="s">
        <v>567</v>
      </c>
      <c r="AD15" s="98" t="s">
        <v>330</v>
      </c>
      <c r="AE15" s="100">
        <v>0.1088339222614841</v>
      </c>
      <c r="AF15" s="100">
        <v>0.26</v>
      </c>
      <c r="AG15" s="98">
        <v>353.35689045936397</v>
      </c>
      <c r="AH15" s="98" t="s">
        <v>567</v>
      </c>
      <c r="AI15" s="100">
        <v>0.016</v>
      </c>
      <c r="AJ15" s="100">
        <v>0.609959</v>
      </c>
      <c r="AK15" s="100">
        <v>0.641509</v>
      </c>
      <c r="AL15" s="100">
        <v>0.778386</v>
      </c>
      <c r="AM15" s="100">
        <v>0.257732</v>
      </c>
      <c r="AN15" s="100">
        <v>0.303922</v>
      </c>
      <c r="AO15" s="98">
        <v>1201.4134275618374</v>
      </c>
      <c r="AP15" s="158">
        <v>0.8109788512999999</v>
      </c>
      <c r="AQ15" s="100">
        <v>0.2647058823529412</v>
      </c>
      <c r="AR15" s="100">
        <v>0.5</v>
      </c>
      <c r="AS15" s="98">
        <v>424.02826855123675</v>
      </c>
      <c r="AT15" s="98" t="s">
        <v>567</v>
      </c>
      <c r="AU15" s="98" t="s">
        <v>567</v>
      </c>
      <c r="AV15" s="98">
        <v>318.02120141342755</v>
      </c>
      <c r="AW15" s="98">
        <v>494.69964664310953</v>
      </c>
      <c r="AX15" s="98">
        <v>353.35689045936397</v>
      </c>
      <c r="AY15" s="98">
        <v>918.7279151943463</v>
      </c>
      <c r="AZ15" s="98">
        <v>494.69964664310953</v>
      </c>
      <c r="BA15" s="100" t="s">
        <v>567</v>
      </c>
      <c r="BB15" s="100" t="s">
        <v>567</v>
      </c>
      <c r="BC15" s="100" t="s">
        <v>567</v>
      </c>
      <c r="BD15" s="158">
        <v>0.5616264343</v>
      </c>
      <c r="BE15" s="158">
        <v>1.133261719</v>
      </c>
      <c r="BF15" s="162">
        <v>241</v>
      </c>
      <c r="BG15" s="162">
        <v>53</v>
      </c>
      <c r="BH15" s="162">
        <v>731</v>
      </c>
      <c r="BI15" s="162">
        <v>194</v>
      </c>
      <c r="BJ15" s="162">
        <v>102</v>
      </c>
      <c r="BK15" s="97"/>
      <c r="BL15" s="97"/>
      <c r="BM15" s="97"/>
      <c r="BN15" s="97"/>
    </row>
    <row r="16" spans="1:66" ht="12.75">
      <c r="A16" s="79" t="s">
        <v>518</v>
      </c>
      <c r="B16" s="79" t="s">
        <v>286</v>
      </c>
      <c r="C16" s="79" t="s">
        <v>65</v>
      </c>
      <c r="D16" s="99">
        <v>5666</v>
      </c>
      <c r="E16" s="99">
        <v>1105</v>
      </c>
      <c r="F16" s="99" t="s">
        <v>350</v>
      </c>
      <c r="G16" s="99">
        <v>35</v>
      </c>
      <c r="H16" s="99">
        <v>6</v>
      </c>
      <c r="I16" s="99">
        <v>128</v>
      </c>
      <c r="J16" s="99">
        <v>509</v>
      </c>
      <c r="K16" s="99">
        <v>104</v>
      </c>
      <c r="L16" s="99">
        <v>1011</v>
      </c>
      <c r="M16" s="99">
        <v>207</v>
      </c>
      <c r="N16" s="99">
        <v>157</v>
      </c>
      <c r="O16" s="99">
        <v>89</v>
      </c>
      <c r="P16" s="159">
        <v>89</v>
      </c>
      <c r="Q16" s="99">
        <v>12</v>
      </c>
      <c r="R16" s="99">
        <v>25</v>
      </c>
      <c r="S16" s="99">
        <v>23</v>
      </c>
      <c r="T16" s="99">
        <v>9</v>
      </c>
      <c r="U16" s="99" t="s">
        <v>567</v>
      </c>
      <c r="V16" s="99">
        <v>15</v>
      </c>
      <c r="W16" s="99">
        <v>58</v>
      </c>
      <c r="X16" s="99">
        <v>26</v>
      </c>
      <c r="Y16" s="99">
        <v>63</v>
      </c>
      <c r="Z16" s="99">
        <v>30</v>
      </c>
      <c r="AA16" s="99" t="s">
        <v>567</v>
      </c>
      <c r="AB16" s="99" t="s">
        <v>567</v>
      </c>
      <c r="AC16" s="99" t="s">
        <v>567</v>
      </c>
      <c r="AD16" s="98" t="s">
        <v>330</v>
      </c>
      <c r="AE16" s="100">
        <v>0.1950229438757501</v>
      </c>
      <c r="AF16" s="100">
        <v>0.19</v>
      </c>
      <c r="AG16" s="98">
        <v>617.7197317331451</v>
      </c>
      <c r="AH16" s="98">
        <v>105.89481115425345</v>
      </c>
      <c r="AI16" s="100">
        <v>0.023</v>
      </c>
      <c r="AJ16" s="100">
        <v>0.720963</v>
      </c>
      <c r="AK16" s="100">
        <v>0.764706</v>
      </c>
      <c r="AL16" s="100">
        <v>0.746125</v>
      </c>
      <c r="AM16" s="100">
        <v>0.316031</v>
      </c>
      <c r="AN16" s="100">
        <v>0.484568</v>
      </c>
      <c r="AO16" s="98">
        <v>1570.773032121426</v>
      </c>
      <c r="AP16" s="158">
        <v>0.7887439728</v>
      </c>
      <c r="AQ16" s="100">
        <v>0.1348314606741573</v>
      </c>
      <c r="AR16" s="100">
        <v>0.48</v>
      </c>
      <c r="AS16" s="98">
        <v>405.9301094246382</v>
      </c>
      <c r="AT16" s="98">
        <v>158.84221673138018</v>
      </c>
      <c r="AU16" s="98" t="s">
        <v>567</v>
      </c>
      <c r="AV16" s="98">
        <v>264.7370278856336</v>
      </c>
      <c r="AW16" s="98">
        <v>1023.6498411577833</v>
      </c>
      <c r="AX16" s="98">
        <v>458.8775150017649</v>
      </c>
      <c r="AY16" s="98">
        <v>1111.8955171196612</v>
      </c>
      <c r="AZ16" s="98">
        <v>529.4740557712672</v>
      </c>
      <c r="BA16" s="100" t="s">
        <v>567</v>
      </c>
      <c r="BB16" s="100" t="s">
        <v>567</v>
      </c>
      <c r="BC16" s="100" t="s">
        <v>567</v>
      </c>
      <c r="BD16" s="158">
        <v>0.6334262085</v>
      </c>
      <c r="BE16" s="158">
        <v>0.9706173706</v>
      </c>
      <c r="BF16" s="162">
        <v>706</v>
      </c>
      <c r="BG16" s="162">
        <v>136</v>
      </c>
      <c r="BH16" s="162">
        <v>1355</v>
      </c>
      <c r="BI16" s="162">
        <v>655</v>
      </c>
      <c r="BJ16" s="162">
        <v>324</v>
      </c>
      <c r="BK16" s="97"/>
      <c r="BL16" s="97"/>
      <c r="BM16" s="97"/>
      <c r="BN16" s="97"/>
    </row>
    <row r="17" spans="1:66" ht="12.75">
      <c r="A17" s="79" t="s">
        <v>570</v>
      </c>
      <c r="B17" s="79" t="s">
        <v>282</v>
      </c>
      <c r="C17" s="79" t="s">
        <v>65</v>
      </c>
      <c r="D17" s="99">
        <v>5972</v>
      </c>
      <c r="E17" s="99">
        <v>974</v>
      </c>
      <c r="F17" s="99" t="s">
        <v>354</v>
      </c>
      <c r="G17" s="99">
        <v>26</v>
      </c>
      <c r="H17" s="99">
        <v>7</v>
      </c>
      <c r="I17" s="99">
        <v>115</v>
      </c>
      <c r="J17" s="99">
        <v>466</v>
      </c>
      <c r="K17" s="99">
        <v>95</v>
      </c>
      <c r="L17" s="99">
        <v>1230</v>
      </c>
      <c r="M17" s="99">
        <v>228</v>
      </c>
      <c r="N17" s="99">
        <v>172</v>
      </c>
      <c r="O17" s="99">
        <v>114</v>
      </c>
      <c r="P17" s="159">
        <v>114</v>
      </c>
      <c r="Q17" s="99">
        <v>8</v>
      </c>
      <c r="R17" s="99">
        <v>21</v>
      </c>
      <c r="S17" s="99">
        <v>35</v>
      </c>
      <c r="T17" s="99">
        <v>17</v>
      </c>
      <c r="U17" s="99" t="s">
        <v>567</v>
      </c>
      <c r="V17" s="99">
        <v>10</v>
      </c>
      <c r="W17" s="99">
        <v>31</v>
      </c>
      <c r="X17" s="99">
        <v>11</v>
      </c>
      <c r="Y17" s="99">
        <v>51</v>
      </c>
      <c r="Z17" s="99">
        <v>38</v>
      </c>
      <c r="AA17" s="99" t="s">
        <v>567</v>
      </c>
      <c r="AB17" s="99" t="s">
        <v>567</v>
      </c>
      <c r="AC17" s="99" t="s">
        <v>567</v>
      </c>
      <c r="AD17" s="98" t="s">
        <v>330</v>
      </c>
      <c r="AE17" s="100">
        <v>0.16309444072337576</v>
      </c>
      <c r="AF17" s="100">
        <v>0.08</v>
      </c>
      <c r="AG17" s="98">
        <v>435.36503683858007</v>
      </c>
      <c r="AH17" s="98">
        <v>117.21366376423309</v>
      </c>
      <c r="AI17" s="100">
        <v>0.019</v>
      </c>
      <c r="AJ17" s="100">
        <v>0.729264</v>
      </c>
      <c r="AK17" s="100">
        <v>0.736434</v>
      </c>
      <c r="AL17" s="100">
        <v>0.777989</v>
      </c>
      <c r="AM17" s="100">
        <v>0.371941</v>
      </c>
      <c r="AN17" s="100">
        <v>0.527607</v>
      </c>
      <c r="AO17" s="98">
        <v>1908.9082384460817</v>
      </c>
      <c r="AP17" s="158">
        <v>1.023234329</v>
      </c>
      <c r="AQ17" s="100">
        <v>0.07017543859649122</v>
      </c>
      <c r="AR17" s="100">
        <v>0.38095238095238093</v>
      </c>
      <c r="AS17" s="98">
        <v>586.0683188211655</v>
      </c>
      <c r="AT17" s="98">
        <v>284.6617548559946</v>
      </c>
      <c r="AU17" s="98" t="s">
        <v>567</v>
      </c>
      <c r="AV17" s="98">
        <v>167.44809109176154</v>
      </c>
      <c r="AW17" s="98">
        <v>519.0890823844608</v>
      </c>
      <c r="AX17" s="98">
        <v>184.19290020093771</v>
      </c>
      <c r="AY17" s="98">
        <v>853.9852645679839</v>
      </c>
      <c r="AZ17" s="98">
        <v>636.3027461486939</v>
      </c>
      <c r="BA17" s="100" t="s">
        <v>567</v>
      </c>
      <c r="BB17" s="100" t="s">
        <v>567</v>
      </c>
      <c r="BC17" s="100" t="s">
        <v>567</v>
      </c>
      <c r="BD17" s="158">
        <v>0.8440421295</v>
      </c>
      <c r="BE17" s="158">
        <v>1.229216995</v>
      </c>
      <c r="BF17" s="162">
        <v>639</v>
      </c>
      <c r="BG17" s="162">
        <v>129</v>
      </c>
      <c r="BH17" s="162">
        <v>1581</v>
      </c>
      <c r="BI17" s="162">
        <v>613</v>
      </c>
      <c r="BJ17" s="162">
        <v>326</v>
      </c>
      <c r="BK17" s="97"/>
      <c r="BL17" s="97"/>
      <c r="BM17" s="97"/>
      <c r="BN17" s="97"/>
    </row>
    <row r="18" spans="1:66" ht="12.75">
      <c r="A18" s="79" t="s">
        <v>571</v>
      </c>
      <c r="B18" s="79" t="s">
        <v>313</v>
      </c>
      <c r="C18" s="79" t="s">
        <v>65</v>
      </c>
      <c r="D18" s="99">
        <v>5938</v>
      </c>
      <c r="E18" s="99">
        <v>866</v>
      </c>
      <c r="F18" s="99" t="s">
        <v>354</v>
      </c>
      <c r="G18" s="99">
        <v>30</v>
      </c>
      <c r="H18" s="99">
        <v>13</v>
      </c>
      <c r="I18" s="99">
        <v>104</v>
      </c>
      <c r="J18" s="99">
        <v>580</v>
      </c>
      <c r="K18" s="99">
        <v>101</v>
      </c>
      <c r="L18" s="99">
        <v>1322</v>
      </c>
      <c r="M18" s="99">
        <v>239</v>
      </c>
      <c r="N18" s="99">
        <v>170</v>
      </c>
      <c r="O18" s="99">
        <v>151</v>
      </c>
      <c r="P18" s="159">
        <v>151</v>
      </c>
      <c r="Q18" s="99">
        <v>11</v>
      </c>
      <c r="R18" s="99">
        <v>24</v>
      </c>
      <c r="S18" s="99">
        <v>37</v>
      </c>
      <c r="T18" s="99">
        <v>38</v>
      </c>
      <c r="U18" s="99" t="s">
        <v>567</v>
      </c>
      <c r="V18" s="99">
        <v>13</v>
      </c>
      <c r="W18" s="99">
        <v>71</v>
      </c>
      <c r="X18" s="99">
        <v>18</v>
      </c>
      <c r="Y18" s="99">
        <v>71</v>
      </c>
      <c r="Z18" s="99">
        <v>23</v>
      </c>
      <c r="AA18" s="99" t="s">
        <v>567</v>
      </c>
      <c r="AB18" s="99" t="s">
        <v>567</v>
      </c>
      <c r="AC18" s="99" t="s">
        <v>567</v>
      </c>
      <c r="AD18" s="98" t="s">
        <v>330</v>
      </c>
      <c r="AE18" s="100">
        <v>0.1458403502862917</v>
      </c>
      <c r="AF18" s="100">
        <v>0.08</v>
      </c>
      <c r="AG18" s="98">
        <v>505.22061300101046</v>
      </c>
      <c r="AH18" s="98">
        <v>218.92893230043785</v>
      </c>
      <c r="AI18" s="100">
        <v>0.018000000000000002</v>
      </c>
      <c r="AJ18" s="100">
        <v>0.740741</v>
      </c>
      <c r="AK18" s="100">
        <v>0.711268</v>
      </c>
      <c r="AL18" s="100">
        <v>0.804136</v>
      </c>
      <c r="AM18" s="100">
        <v>0.387987</v>
      </c>
      <c r="AN18" s="100">
        <v>0.568562</v>
      </c>
      <c r="AO18" s="98">
        <v>2542.943752105086</v>
      </c>
      <c r="AP18" s="158">
        <v>1.399575958</v>
      </c>
      <c r="AQ18" s="100">
        <v>0.0728476821192053</v>
      </c>
      <c r="AR18" s="100">
        <v>0.4583333333333333</v>
      </c>
      <c r="AS18" s="98">
        <v>623.1054227012462</v>
      </c>
      <c r="AT18" s="98">
        <v>639.9461098012799</v>
      </c>
      <c r="AU18" s="98" t="s">
        <v>567</v>
      </c>
      <c r="AV18" s="98">
        <v>218.92893230043785</v>
      </c>
      <c r="AW18" s="98">
        <v>1195.6887841023913</v>
      </c>
      <c r="AX18" s="98">
        <v>303.1323678006063</v>
      </c>
      <c r="AY18" s="98">
        <v>1195.6887841023913</v>
      </c>
      <c r="AZ18" s="98">
        <v>387.33580330077467</v>
      </c>
      <c r="BA18" s="100" t="s">
        <v>567</v>
      </c>
      <c r="BB18" s="100" t="s">
        <v>567</v>
      </c>
      <c r="BC18" s="100" t="s">
        <v>567</v>
      </c>
      <c r="BD18" s="158">
        <v>1.185248337</v>
      </c>
      <c r="BE18" s="158">
        <v>1.6414599609999998</v>
      </c>
      <c r="BF18" s="162">
        <v>783</v>
      </c>
      <c r="BG18" s="162">
        <v>142</v>
      </c>
      <c r="BH18" s="162">
        <v>1644</v>
      </c>
      <c r="BI18" s="162">
        <v>616</v>
      </c>
      <c r="BJ18" s="162">
        <v>299</v>
      </c>
      <c r="BK18" s="97"/>
      <c r="BL18" s="97"/>
      <c r="BM18" s="97"/>
      <c r="BN18" s="97"/>
    </row>
    <row r="19" spans="1:66" ht="12.75">
      <c r="A19" s="79" t="s">
        <v>515</v>
      </c>
      <c r="B19" s="79" t="s">
        <v>283</v>
      </c>
      <c r="C19" s="79" t="s">
        <v>65</v>
      </c>
      <c r="D19" s="99">
        <v>9897</v>
      </c>
      <c r="E19" s="99">
        <v>1546</v>
      </c>
      <c r="F19" s="99" t="s">
        <v>354</v>
      </c>
      <c r="G19" s="99">
        <v>40</v>
      </c>
      <c r="H19" s="99">
        <v>24</v>
      </c>
      <c r="I19" s="99">
        <v>170</v>
      </c>
      <c r="J19" s="99">
        <v>749</v>
      </c>
      <c r="K19" s="99">
        <v>151</v>
      </c>
      <c r="L19" s="99">
        <v>2042</v>
      </c>
      <c r="M19" s="99">
        <v>318</v>
      </c>
      <c r="N19" s="99">
        <v>243</v>
      </c>
      <c r="O19" s="99">
        <v>255</v>
      </c>
      <c r="P19" s="159">
        <v>255</v>
      </c>
      <c r="Q19" s="99">
        <v>14</v>
      </c>
      <c r="R19" s="99">
        <v>34</v>
      </c>
      <c r="S19" s="99">
        <v>56</v>
      </c>
      <c r="T19" s="99">
        <v>64</v>
      </c>
      <c r="U19" s="99">
        <v>9</v>
      </c>
      <c r="V19" s="99">
        <v>32</v>
      </c>
      <c r="W19" s="99">
        <v>103</v>
      </c>
      <c r="X19" s="99">
        <v>28</v>
      </c>
      <c r="Y19" s="99">
        <v>132</v>
      </c>
      <c r="Z19" s="99">
        <v>51</v>
      </c>
      <c r="AA19" s="99" t="s">
        <v>567</v>
      </c>
      <c r="AB19" s="99" t="s">
        <v>567</v>
      </c>
      <c r="AC19" s="99" t="s">
        <v>567</v>
      </c>
      <c r="AD19" s="98" t="s">
        <v>330</v>
      </c>
      <c r="AE19" s="100">
        <v>0.15620895220773973</v>
      </c>
      <c r="AF19" s="100">
        <v>0.07</v>
      </c>
      <c r="AG19" s="98">
        <v>404.1628776396888</v>
      </c>
      <c r="AH19" s="98">
        <v>242.4977265838133</v>
      </c>
      <c r="AI19" s="100">
        <v>0.017</v>
      </c>
      <c r="AJ19" s="100">
        <v>0.720885</v>
      </c>
      <c r="AK19" s="100">
        <v>0.70892</v>
      </c>
      <c r="AL19" s="100">
        <v>0.72232</v>
      </c>
      <c r="AM19" s="100">
        <v>0.347921</v>
      </c>
      <c r="AN19" s="100">
        <v>0.50625</v>
      </c>
      <c r="AO19" s="98">
        <v>2576.538344953016</v>
      </c>
      <c r="AP19" s="158">
        <v>1.406800232</v>
      </c>
      <c r="AQ19" s="100">
        <v>0.054901960784313725</v>
      </c>
      <c r="AR19" s="100">
        <v>0.4117647058823529</v>
      </c>
      <c r="AS19" s="98">
        <v>565.8280286955643</v>
      </c>
      <c r="AT19" s="98">
        <v>646.6606042235021</v>
      </c>
      <c r="AU19" s="98">
        <v>90.93664746892998</v>
      </c>
      <c r="AV19" s="98">
        <v>323.33030211175105</v>
      </c>
      <c r="AW19" s="98">
        <v>1040.7194099221986</v>
      </c>
      <c r="AX19" s="98">
        <v>282.91401434778214</v>
      </c>
      <c r="AY19" s="98">
        <v>1333.737496210973</v>
      </c>
      <c r="AZ19" s="98">
        <v>515.3076689906032</v>
      </c>
      <c r="BA19" s="100" t="s">
        <v>567</v>
      </c>
      <c r="BB19" s="100" t="s">
        <v>567</v>
      </c>
      <c r="BC19" s="100" t="s">
        <v>567</v>
      </c>
      <c r="BD19" s="158">
        <v>1.23941597</v>
      </c>
      <c r="BE19" s="158">
        <v>1.590487213</v>
      </c>
      <c r="BF19" s="162">
        <v>1039</v>
      </c>
      <c r="BG19" s="162">
        <v>213</v>
      </c>
      <c r="BH19" s="162">
        <v>2827</v>
      </c>
      <c r="BI19" s="162">
        <v>914</v>
      </c>
      <c r="BJ19" s="162">
        <v>480</v>
      </c>
      <c r="BK19" s="97"/>
      <c r="BL19" s="97"/>
      <c r="BM19" s="97"/>
      <c r="BN19" s="97"/>
    </row>
    <row r="20" spans="1:66" ht="12.75">
      <c r="A20" s="79" t="s">
        <v>524</v>
      </c>
      <c r="B20" s="79" t="s">
        <v>292</v>
      </c>
      <c r="C20" s="79" t="s">
        <v>65</v>
      </c>
      <c r="D20" s="99">
        <v>8190</v>
      </c>
      <c r="E20" s="99">
        <v>1197</v>
      </c>
      <c r="F20" s="99" t="s">
        <v>354</v>
      </c>
      <c r="G20" s="99">
        <v>33</v>
      </c>
      <c r="H20" s="99">
        <v>12</v>
      </c>
      <c r="I20" s="99">
        <v>103</v>
      </c>
      <c r="J20" s="99">
        <v>663</v>
      </c>
      <c r="K20" s="99">
        <v>197</v>
      </c>
      <c r="L20" s="99">
        <v>1756</v>
      </c>
      <c r="M20" s="99">
        <v>305</v>
      </c>
      <c r="N20" s="99">
        <v>242</v>
      </c>
      <c r="O20" s="99">
        <v>100</v>
      </c>
      <c r="P20" s="159">
        <v>100</v>
      </c>
      <c r="Q20" s="99">
        <v>11</v>
      </c>
      <c r="R20" s="99">
        <v>35</v>
      </c>
      <c r="S20" s="99">
        <v>44</v>
      </c>
      <c r="T20" s="99">
        <v>7</v>
      </c>
      <c r="U20" s="99">
        <v>9</v>
      </c>
      <c r="V20" s="99">
        <v>9</v>
      </c>
      <c r="W20" s="99">
        <v>67</v>
      </c>
      <c r="X20" s="99">
        <v>17</v>
      </c>
      <c r="Y20" s="99">
        <v>66</v>
      </c>
      <c r="Z20" s="99">
        <v>39</v>
      </c>
      <c r="AA20" s="99" t="s">
        <v>567</v>
      </c>
      <c r="AB20" s="99" t="s">
        <v>567</v>
      </c>
      <c r="AC20" s="99" t="s">
        <v>567</v>
      </c>
      <c r="AD20" s="98" t="s">
        <v>330</v>
      </c>
      <c r="AE20" s="100">
        <v>0.14615384615384616</v>
      </c>
      <c r="AF20" s="100">
        <v>0.08</v>
      </c>
      <c r="AG20" s="98">
        <v>402.9304029304029</v>
      </c>
      <c r="AH20" s="98">
        <v>146.5201465201465</v>
      </c>
      <c r="AI20" s="100">
        <v>0.013000000000000001</v>
      </c>
      <c r="AJ20" s="100">
        <v>0.715983</v>
      </c>
      <c r="AK20" s="100">
        <v>0.713768</v>
      </c>
      <c r="AL20" s="100">
        <v>0.803661</v>
      </c>
      <c r="AM20" s="100">
        <v>0.365269</v>
      </c>
      <c r="AN20" s="100">
        <v>0.530702</v>
      </c>
      <c r="AO20" s="98">
        <v>1221.001221001221</v>
      </c>
      <c r="AP20" s="158">
        <v>0.6778874207</v>
      </c>
      <c r="AQ20" s="100">
        <v>0.11</v>
      </c>
      <c r="AR20" s="100">
        <v>0.3142857142857143</v>
      </c>
      <c r="AS20" s="98">
        <v>537.2405372405373</v>
      </c>
      <c r="AT20" s="98">
        <v>85.47008547008546</v>
      </c>
      <c r="AU20" s="98">
        <v>109.89010989010988</v>
      </c>
      <c r="AV20" s="98">
        <v>109.89010989010988</v>
      </c>
      <c r="AW20" s="98">
        <v>818.0708180708181</v>
      </c>
      <c r="AX20" s="98">
        <v>207.57020757020757</v>
      </c>
      <c r="AY20" s="98">
        <v>805.8608058608058</v>
      </c>
      <c r="AZ20" s="98">
        <v>476.1904761904762</v>
      </c>
      <c r="BA20" s="100" t="s">
        <v>567</v>
      </c>
      <c r="BB20" s="100" t="s">
        <v>567</v>
      </c>
      <c r="BC20" s="100" t="s">
        <v>567</v>
      </c>
      <c r="BD20" s="158">
        <v>0.5515562820000001</v>
      </c>
      <c r="BE20" s="158">
        <v>0.8244927216000001</v>
      </c>
      <c r="BF20" s="162">
        <v>926</v>
      </c>
      <c r="BG20" s="162">
        <v>276</v>
      </c>
      <c r="BH20" s="162">
        <v>2185</v>
      </c>
      <c r="BI20" s="162">
        <v>835</v>
      </c>
      <c r="BJ20" s="162">
        <v>456</v>
      </c>
      <c r="BK20" s="97"/>
      <c r="BL20" s="97"/>
      <c r="BM20" s="97"/>
      <c r="BN20" s="97"/>
    </row>
    <row r="21" spans="1:66" ht="12.75">
      <c r="A21" s="79" t="s">
        <v>537</v>
      </c>
      <c r="B21" s="79" t="s">
        <v>305</v>
      </c>
      <c r="C21" s="79" t="s">
        <v>65</v>
      </c>
      <c r="D21" s="99">
        <v>16422</v>
      </c>
      <c r="E21" s="99">
        <v>2261</v>
      </c>
      <c r="F21" s="99" t="s">
        <v>354</v>
      </c>
      <c r="G21" s="99">
        <v>62</v>
      </c>
      <c r="H21" s="99">
        <v>31</v>
      </c>
      <c r="I21" s="99">
        <v>262</v>
      </c>
      <c r="J21" s="99">
        <v>1272</v>
      </c>
      <c r="K21" s="99">
        <v>402</v>
      </c>
      <c r="L21" s="99">
        <v>3856</v>
      </c>
      <c r="M21" s="99">
        <v>517</v>
      </c>
      <c r="N21" s="99">
        <v>428</v>
      </c>
      <c r="O21" s="99">
        <v>366</v>
      </c>
      <c r="P21" s="159">
        <v>366</v>
      </c>
      <c r="Q21" s="99">
        <v>25</v>
      </c>
      <c r="R21" s="99">
        <v>50</v>
      </c>
      <c r="S21" s="99">
        <v>107</v>
      </c>
      <c r="T21" s="99">
        <v>68</v>
      </c>
      <c r="U21" s="99">
        <v>8</v>
      </c>
      <c r="V21" s="99">
        <v>64</v>
      </c>
      <c r="W21" s="99">
        <v>182</v>
      </c>
      <c r="X21" s="99">
        <v>42</v>
      </c>
      <c r="Y21" s="99">
        <v>156</v>
      </c>
      <c r="Z21" s="99">
        <v>63</v>
      </c>
      <c r="AA21" s="99" t="s">
        <v>567</v>
      </c>
      <c r="AB21" s="99" t="s">
        <v>567</v>
      </c>
      <c r="AC21" s="99" t="s">
        <v>567</v>
      </c>
      <c r="AD21" s="98" t="s">
        <v>330</v>
      </c>
      <c r="AE21" s="100">
        <v>0.13768115942028986</v>
      </c>
      <c r="AF21" s="100">
        <v>0.08</v>
      </c>
      <c r="AG21" s="98">
        <v>377.5423212763366</v>
      </c>
      <c r="AH21" s="98">
        <v>188.7711606381683</v>
      </c>
      <c r="AI21" s="100">
        <v>0.016</v>
      </c>
      <c r="AJ21" s="100">
        <v>0.694702</v>
      </c>
      <c r="AK21" s="100">
        <v>0.683673</v>
      </c>
      <c r="AL21" s="100">
        <v>0.7926</v>
      </c>
      <c r="AM21" s="100">
        <v>0.359527</v>
      </c>
      <c r="AN21" s="100">
        <v>0.557292</v>
      </c>
      <c r="AO21" s="98">
        <v>2228.7175739861163</v>
      </c>
      <c r="AP21" s="158">
        <v>1.245662384</v>
      </c>
      <c r="AQ21" s="100">
        <v>0.06830601092896176</v>
      </c>
      <c r="AR21" s="100">
        <v>0.5</v>
      </c>
      <c r="AS21" s="98">
        <v>651.5649738156133</v>
      </c>
      <c r="AT21" s="98">
        <v>414.0786749482402</v>
      </c>
      <c r="AU21" s="98">
        <v>48.715138229204726</v>
      </c>
      <c r="AV21" s="98">
        <v>389.7211058336378</v>
      </c>
      <c r="AW21" s="98">
        <v>1108.2693947144076</v>
      </c>
      <c r="AX21" s="98">
        <v>255.7544757033248</v>
      </c>
      <c r="AY21" s="98">
        <v>949.9451954694921</v>
      </c>
      <c r="AZ21" s="98">
        <v>383.6317135549872</v>
      </c>
      <c r="BA21" s="100" t="s">
        <v>567</v>
      </c>
      <c r="BB21" s="100" t="s">
        <v>567</v>
      </c>
      <c r="BC21" s="100" t="s">
        <v>567</v>
      </c>
      <c r="BD21" s="158">
        <v>1.1212990569999999</v>
      </c>
      <c r="BE21" s="158">
        <v>1.380049286</v>
      </c>
      <c r="BF21" s="162">
        <v>1831</v>
      </c>
      <c r="BG21" s="162">
        <v>588</v>
      </c>
      <c r="BH21" s="162">
        <v>4865</v>
      </c>
      <c r="BI21" s="162">
        <v>1438</v>
      </c>
      <c r="BJ21" s="162">
        <v>768</v>
      </c>
      <c r="BK21" s="97"/>
      <c r="BL21" s="97"/>
      <c r="BM21" s="97"/>
      <c r="BN21" s="97"/>
    </row>
    <row r="22" spans="1:66" ht="12.75">
      <c r="A22" s="79" t="s">
        <v>522</v>
      </c>
      <c r="B22" s="79" t="s">
        <v>290</v>
      </c>
      <c r="C22" s="79" t="s">
        <v>65</v>
      </c>
      <c r="D22" s="99">
        <v>3881</v>
      </c>
      <c r="E22" s="99">
        <v>975</v>
      </c>
      <c r="F22" s="99" t="s">
        <v>354</v>
      </c>
      <c r="G22" s="99">
        <v>15</v>
      </c>
      <c r="H22" s="99">
        <v>11</v>
      </c>
      <c r="I22" s="99">
        <v>89</v>
      </c>
      <c r="J22" s="99">
        <v>350</v>
      </c>
      <c r="K22" s="99">
        <v>69</v>
      </c>
      <c r="L22" s="99">
        <v>665</v>
      </c>
      <c r="M22" s="99">
        <v>192</v>
      </c>
      <c r="N22" s="99">
        <v>157</v>
      </c>
      <c r="O22" s="99">
        <v>12</v>
      </c>
      <c r="P22" s="159">
        <v>12</v>
      </c>
      <c r="Q22" s="99" t="s">
        <v>567</v>
      </c>
      <c r="R22" s="99">
        <v>13</v>
      </c>
      <c r="S22" s="99" t="s">
        <v>567</v>
      </c>
      <c r="T22" s="99" t="s">
        <v>567</v>
      </c>
      <c r="U22" s="99" t="s">
        <v>567</v>
      </c>
      <c r="V22" s="99" t="s">
        <v>567</v>
      </c>
      <c r="W22" s="99">
        <v>22</v>
      </c>
      <c r="X22" s="99">
        <v>8</v>
      </c>
      <c r="Y22" s="99">
        <v>35</v>
      </c>
      <c r="Z22" s="99">
        <v>31</v>
      </c>
      <c r="AA22" s="99" t="s">
        <v>567</v>
      </c>
      <c r="AB22" s="99" t="s">
        <v>567</v>
      </c>
      <c r="AC22" s="99" t="s">
        <v>567</v>
      </c>
      <c r="AD22" s="98" t="s">
        <v>330</v>
      </c>
      <c r="AE22" s="100">
        <v>0.2512239113630508</v>
      </c>
      <c r="AF22" s="100">
        <v>0.07</v>
      </c>
      <c r="AG22" s="98">
        <v>386.49832517392423</v>
      </c>
      <c r="AH22" s="98">
        <v>283.43210512754445</v>
      </c>
      <c r="AI22" s="100">
        <v>0.023</v>
      </c>
      <c r="AJ22" s="100">
        <v>0.720165</v>
      </c>
      <c r="AK22" s="100">
        <v>0.579832</v>
      </c>
      <c r="AL22" s="100">
        <v>0.79261</v>
      </c>
      <c r="AM22" s="100">
        <v>0.38477</v>
      </c>
      <c r="AN22" s="100">
        <v>0.560714</v>
      </c>
      <c r="AO22" s="98">
        <v>309.1986601391394</v>
      </c>
      <c r="AP22" s="158">
        <v>0.1369013977</v>
      </c>
      <c r="AQ22" s="100" t="s">
        <v>567</v>
      </c>
      <c r="AR22" s="100" t="s">
        <v>567</v>
      </c>
      <c r="AS22" s="98" t="s">
        <v>567</v>
      </c>
      <c r="AT22" s="98" t="s">
        <v>567</v>
      </c>
      <c r="AU22" s="98" t="s">
        <v>567</v>
      </c>
      <c r="AV22" s="98" t="s">
        <v>567</v>
      </c>
      <c r="AW22" s="98">
        <v>566.8642102550889</v>
      </c>
      <c r="AX22" s="98">
        <v>206.1324400927596</v>
      </c>
      <c r="AY22" s="98">
        <v>901.8294254058233</v>
      </c>
      <c r="AZ22" s="98">
        <v>798.7632053594434</v>
      </c>
      <c r="BA22" s="100" t="s">
        <v>567</v>
      </c>
      <c r="BB22" s="100" t="s">
        <v>567</v>
      </c>
      <c r="BC22" s="100" t="s">
        <v>567</v>
      </c>
      <c r="BD22" s="158">
        <v>0.07073894978</v>
      </c>
      <c r="BE22" s="158">
        <v>0.2391391945</v>
      </c>
      <c r="BF22" s="162">
        <v>486</v>
      </c>
      <c r="BG22" s="162">
        <v>119</v>
      </c>
      <c r="BH22" s="162">
        <v>839</v>
      </c>
      <c r="BI22" s="162">
        <v>499</v>
      </c>
      <c r="BJ22" s="162">
        <v>280</v>
      </c>
      <c r="BK22" s="97"/>
      <c r="BL22" s="97"/>
      <c r="BM22" s="97"/>
      <c r="BN22" s="97"/>
    </row>
    <row r="23" spans="1:66" ht="12.75">
      <c r="A23" s="79" t="s">
        <v>540</v>
      </c>
      <c r="B23" s="79" t="s">
        <v>308</v>
      </c>
      <c r="C23" s="79" t="s">
        <v>65</v>
      </c>
      <c r="D23" s="99">
        <v>6616</v>
      </c>
      <c r="E23" s="99">
        <v>1047</v>
      </c>
      <c r="F23" s="99" t="s">
        <v>354</v>
      </c>
      <c r="G23" s="99">
        <v>28</v>
      </c>
      <c r="H23" s="99">
        <v>14</v>
      </c>
      <c r="I23" s="99">
        <v>96</v>
      </c>
      <c r="J23" s="99">
        <v>626</v>
      </c>
      <c r="K23" s="99">
        <v>132</v>
      </c>
      <c r="L23" s="99">
        <v>1444</v>
      </c>
      <c r="M23" s="99">
        <v>249</v>
      </c>
      <c r="N23" s="99">
        <v>213</v>
      </c>
      <c r="O23" s="99">
        <v>96</v>
      </c>
      <c r="P23" s="159">
        <v>96</v>
      </c>
      <c r="Q23" s="99">
        <v>7</v>
      </c>
      <c r="R23" s="99">
        <v>25</v>
      </c>
      <c r="S23" s="99">
        <v>21</v>
      </c>
      <c r="T23" s="99">
        <v>19</v>
      </c>
      <c r="U23" s="99" t="s">
        <v>567</v>
      </c>
      <c r="V23" s="99">
        <v>22</v>
      </c>
      <c r="W23" s="99">
        <v>67</v>
      </c>
      <c r="X23" s="99">
        <v>14</v>
      </c>
      <c r="Y23" s="99">
        <v>74</v>
      </c>
      <c r="Z23" s="99">
        <v>42</v>
      </c>
      <c r="AA23" s="99" t="s">
        <v>567</v>
      </c>
      <c r="AB23" s="99" t="s">
        <v>567</v>
      </c>
      <c r="AC23" s="99" t="s">
        <v>567</v>
      </c>
      <c r="AD23" s="98" t="s">
        <v>330</v>
      </c>
      <c r="AE23" s="100">
        <v>0.15825272067714632</v>
      </c>
      <c r="AF23" s="100">
        <v>0.05</v>
      </c>
      <c r="AG23" s="98">
        <v>423.21644498186214</v>
      </c>
      <c r="AH23" s="98">
        <v>211.60822249093107</v>
      </c>
      <c r="AI23" s="100">
        <v>0.015</v>
      </c>
      <c r="AJ23" s="100">
        <v>0.756039</v>
      </c>
      <c r="AK23" s="100">
        <v>0.77193</v>
      </c>
      <c r="AL23" s="100">
        <v>0.83856</v>
      </c>
      <c r="AM23" s="100">
        <v>0.367257</v>
      </c>
      <c r="AN23" s="100">
        <v>0.577236</v>
      </c>
      <c r="AO23" s="98">
        <v>1451.0278113663844</v>
      </c>
      <c r="AP23" s="158">
        <v>0.7646035766999999</v>
      </c>
      <c r="AQ23" s="100">
        <v>0.07291666666666667</v>
      </c>
      <c r="AR23" s="100">
        <v>0.28</v>
      </c>
      <c r="AS23" s="98">
        <v>317.4123337363966</v>
      </c>
      <c r="AT23" s="98">
        <v>287.1825876662636</v>
      </c>
      <c r="AU23" s="98" t="s">
        <v>567</v>
      </c>
      <c r="AV23" s="98">
        <v>332.5272067714631</v>
      </c>
      <c r="AW23" s="98">
        <v>1012.6964933494559</v>
      </c>
      <c r="AX23" s="98">
        <v>211.60822249093107</v>
      </c>
      <c r="AY23" s="98">
        <v>1118.5006045949215</v>
      </c>
      <c r="AZ23" s="98">
        <v>634.8246674727932</v>
      </c>
      <c r="BA23" s="100" t="s">
        <v>567</v>
      </c>
      <c r="BB23" s="100" t="s">
        <v>567</v>
      </c>
      <c r="BC23" s="100" t="s">
        <v>567</v>
      </c>
      <c r="BD23" s="158">
        <v>0.6193313599</v>
      </c>
      <c r="BE23" s="158">
        <v>0.9337118529999999</v>
      </c>
      <c r="BF23" s="162">
        <v>828</v>
      </c>
      <c r="BG23" s="162">
        <v>171</v>
      </c>
      <c r="BH23" s="162">
        <v>1722</v>
      </c>
      <c r="BI23" s="162">
        <v>678</v>
      </c>
      <c r="BJ23" s="162">
        <v>369</v>
      </c>
      <c r="BK23" s="97"/>
      <c r="BL23" s="97"/>
      <c r="BM23" s="97"/>
      <c r="BN23" s="97"/>
    </row>
    <row r="24" spans="1:66" ht="12.75">
      <c r="A24" s="79" t="s">
        <v>547</v>
      </c>
      <c r="B24" s="79" t="s">
        <v>316</v>
      </c>
      <c r="C24" s="79" t="s">
        <v>65</v>
      </c>
      <c r="D24" s="99">
        <v>2426</v>
      </c>
      <c r="E24" s="99">
        <v>260</v>
      </c>
      <c r="F24" s="99" t="s">
        <v>350</v>
      </c>
      <c r="G24" s="99" t="s">
        <v>567</v>
      </c>
      <c r="H24" s="99">
        <v>6</v>
      </c>
      <c r="I24" s="99">
        <v>25</v>
      </c>
      <c r="J24" s="99">
        <v>115</v>
      </c>
      <c r="K24" s="99">
        <v>31</v>
      </c>
      <c r="L24" s="99">
        <v>405</v>
      </c>
      <c r="M24" s="99">
        <v>46</v>
      </c>
      <c r="N24" s="99">
        <v>42</v>
      </c>
      <c r="O24" s="99">
        <v>11</v>
      </c>
      <c r="P24" s="159">
        <v>11</v>
      </c>
      <c r="Q24" s="99" t="s">
        <v>567</v>
      </c>
      <c r="R24" s="99">
        <v>9</v>
      </c>
      <c r="S24" s="99">
        <v>6</v>
      </c>
      <c r="T24" s="99" t="s">
        <v>567</v>
      </c>
      <c r="U24" s="99" t="s">
        <v>567</v>
      </c>
      <c r="V24" s="99" t="s">
        <v>567</v>
      </c>
      <c r="W24" s="99">
        <v>14</v>
      </c>
      <c r="X24" s="99">
        <v>7</v>
      </c>
      <c r="Y24" s="99">
        <v>18</v>
      </c>
      <c r="Z24" s="99">
        <v>14</v>
      </c>
      <c r="AA24" s="99" t="s">
        <v>567</v>
      </c>
      <c r="AB24" s="99" t="s">
        <v>567</v>
      </c>
      <c r="AC24" s="99" t="s">
        <v>567</v>
      </c>
      <c r="AD24" s="98" t="s">
        <v>330</v>
      </c>
      <c r="AE24" s="100">
        <v>0.10717230008244023</v>
      </c>
      <c r="AF24" s="100">
        <v>0.24</v>
      </c>
      <c r="AG24" s="98" t="s">
        <v>567</v>
      </c>
      <c r="AH24" s="98">
        <v>247.320692497939</v>
      </c>
      <c r="AI24" s="100">
        <v>0.01</v>
      </c>
      <c r="AJ24" s="100">
        <v>0.61828</v>
      </c>
      <c r="AK24" s="100">
        <v>0.72093</v>
      </c>
      <c r="AL24" s="100">
        <v>0.736364</v>
      </c>
      <c r="AM24" s="100">
        <v>0.277108</v>
      </c>
      <c r="AN24" s="100">
        <v>0.488372</v>
      </c>
      <c r="AO24" s="98">
        <v>453.4212695795548</v>
      </c>
      <c r="AP24" s="158">
        <v>0.31922805790000003</v>
      </c>
      <c r="AQ24" s="100" t="s">
        <v>567</v>
      </c>
      <c r="AR24" s="100" t="s">
        <v>567</v>
      </c>
      <c r="AS24" s="98">
        <v>247.320692497939</v>
      </c>
      <c r="AT24" s="98" t="s">
        <v>567</v>
      </c>
      <c r="AU24" s="98" t="s">
        <v>567</v>
      </c>
      <c r="AV24" s="98" t="s">
        <v>567</v>
      </c>
      <c r="AW24" s="98">
        <v>577.0816158285243</v>
      </c>
      <c r="AX24" s="98">
        <v>288.54080791426213</v>
      </c>
      <c r="AY24" s="98">
        <v>741.962077493817</v>
      </c>
      <c r="AZ24" s="98">
        <v>577.0816158285243</v>
      </c>
      <c r="BA24" s="100" t="s">
        <v>567</v>
      </c>
      <c r="BB24" s="100" t="s">
        <v>567</v>
      </c>
      <c r="BC24" s="100" t="s">
        <v>567</v>
      </c>
      <c r="BD24" s="158">
        <v>0.1593575001</v>
      </c>
      <c r="BE24" s="158">
        <v>0.5711871719</v>
      </c>
      <c r="BF24" s="162">
        <v>186</v>
      </c>
      <c r="BG24" s="162">
        <v>43</v>
      </c>
      <c r="BH24" s="162">
        <v>550</v>
      </c>
      <c r="BI24" s="162">
        <v>166</v>
      </c>
      <c r="BJ24" s="162">
        <v>86</v>
      </c>
      <c r="BK24" s="97"/>
      <c r="BL24" s="97"/>
      <c r="BM24" s="97"/>
      <c r="BN24" s="97"/>
    </row>
    <row r="25" spans="1:66" ht="12.75">
      <c r="A25" s="79" t="s">
        <v>551</v>
      </c>
      <c r="B25" s="79" t="s">
        <v>320</v>
      </c>
      <c r="C25" s="79" t="s">
        <v>65</v>
      </c>
      <c r="D25" s="99">
        <v>2533</v>
      </c>
      <c r="E25" s="99">
        <v>317</v>
      </c>
      <c r="F25" s="99" t="s">
        <v>353</v>
      </c>
      <c r="G25" s="99">
        <v>6</v>
      </c>
      <c r="H25" s="99" t="s">
        <v>567</v>
      </c>
      <c r="I25" s="99">
        <v>42</v>
      </c>
      <c r="J25" s="99">
        <v>168</v>
      </c>
      <c r="K25" s="99">
        <v>37</v>
      </c>
      <c r="L25" s="99">
        <v>522</v>
      </c>
      <c r="M25" s="99">
        <v>89</v>
      </c>
      <c r="N25" s="99">
        <v>69</v>
      </c>
      <c r="O25" s="99">
        <v>30</v>
      </c>
      <c r="P25" s="159">
        <v>30</v>
      </c>
      <c r="Q25" s="99" t="s">
        <v>567</v>
      </c>
      <c r="R25" s="99">
        <v>9</v>
      </c>
      <c r="S25" s="99">
        <v>12</v>
      </c>
      <c r="T25" s="99" t="s">
        <v>567</v>
      </c>
      <c r="U25" s="99" t="s">
        <v>567</v>
      </c>
      <c r="V25" s="99">
        <v>9</v>
      </c>
      <c r="W25" s="99">
        <v>28</v>
      </c>
      <c r="X25" s="99">
        <v>17</v>
      </c>
      <c r="Y25" s="99">
        <v>39</v>
      </c>
      <c r="Z25" s="99">
        <v>17</v>
      </c>
      <c r="AA25" s="99" t="s">
        <v>567</v>
      </c>
      <c r="AB25" s="99" t="s">
        <v>567</v>
      </c>
      <c r="AC25" s="99" t="s">
        <v>567</v>
      </c>
      <c r="AD25" s="98" t="s">
        <v>330</v>
      </c>
      <c r="AE25" s="100">
        <v>0.1251480457954994</v>
      </c>
      <c r="AF25" s="100">
        <v>0.14</v>
      </c>
      <c r="AG25" s="98">
        <v>236.8732727990525</v>
      </c>
      <c r="AH25" s="98" t="s">
        <v>567</v>
      </c>
      <c r="AI25" s="100">
        <v>0.017</v>
      </c>
      <c r="AJ25" s="100">
        <v>0.622222</v>
      </c>
      <c r="AK25" s="100">
        <v>0.649123</v>
      </c>
      <c r="AL25" s="100">
        <v>0.799387</v>
      </c>
      <c r="AM25" s="100">
        <v>0.358871</v>
      </c>
      <c r="AN25" s="100">
        <v>0.552</v>
      </c>
      <c r="AO25" s="98">
        <v>1184.3663639952626</v>
      </c>
      <c r="AP25" s="158">
        <v>0.6916883850000001</v>
      </c>
      <c r="AQ25" s="100" t="s">
        <v>567</v>
      </c>
      <c r="AR25" s="100" t="s">
        <v>567</v>
      </c>
      <c r="AS25" s="98">
        <v>473.746545598105</v>
      </c>
      <c r="AT25" s="98" t="s">
        <v>567</v>
      </c>
      <c r="AU25" s="98" t="s">
        <v>567</v>
      </c>
      <c r="AV25" s="98">
        <v>355.30990919857874</v>
      </c>
      <c r="AW25" s="98">
        <v>1105.4086063955783</v>
      </c>
      <c r="AX25" s="98">
        <v>671.1409395973154</v>
      </c>
      <c r="AY25" s="98">
        <v>1539.6762731938413</v>
      </c>
      <c r="AZ25" s="98">
        <v>671.1409395973154</v>
      </c>
      <c r="BA25" s="100" t="s">
        <v>567</v>
      </c>
      <c r="BB25" s="100" t="s">
        <v>567</v>
      </c>
      <c r="BC25" s="100" t="s">
        <v>567</v>
      </c>
      <c r="BD25" s="158">
        <v>0.4666792679</v>
      </c>
      <c r="BE25" s="158">
        <v>0.9874282074</v>
      </c>
      <c r="BF25" s="162">
        <v>270</v>
      </c>
      <c r="BG25" s="162">
        <v>57</v>
      </c>
      <c r="BH25" s="162">
        <v>653</v>
      </c>
      <c r="BI25" s="162">
        <v>248</v>
      </c>
      <c r="BJ25" s="162">
        <v>125</v>
      </c>
      <c r="BK25" s="97"/>
      <c r="BL25" s="97"/>
      <c r="BM25" s="97"/>
      <c r="BN25" s="97"/>
    </row>
    <row r="26" spans="1:66" ht="12.75">
      <c r="A26" s="79" t="s">
        <v>555</v>
      </c>
      <c r="B26" s="79" t="s">
        <v>324</v>
      </c>
      <c r="C26" s="79" t="s">
        <v>65</v>
      </c>
      <c r="D26" s="99">
        <v>6605</v>
      </c>
      <c r="E26" s="99">
        <v>1052</v>
      </c>
      <c r="F26" s="99" t="s">
        <v>354</v>
      </c>
      <c r="G26" s="99">
        <v>16</v>
      </c>
      <c r="H26" s="99">
        <v>11</v>
      </c>
      <c r="I26" s="99">
        <v>57</v>
      </c>
      <c r="J26" s="99">
        <v>722</v>
      </c>
      <c r="K26" s="99">
        <v>145</v>
      </c>
      <c r="L26" s="99">
        <v>1398</v>
      </c>
      <c r="M26" s="99">
        <v>342</v>
      </c>
      <c r="N26" s="99">
        <v>259</v>
      </c>
      <c r="O26" s="99">
        <v>79</v>
      </c>
      <c r="P26" s="159">
        <v>79</v>
      </c>
      <c r="Q26" s="99">
        <v>9</v>
      </c>
      <c r="R26" s="99">
        <v>27</v>
      </c>
      <c r="S26" s="99">
        <v>30</v>
      </c>
      <c r="T26" s="99">
        <v>14</v>
      </c>
      <c r="U26" s="99" t="s">
        <v>567</v>
      </c>
      <c r="V26" s="99" t="s">
        <v>567</v>
      </c>
      <c r="W26" s="99">
        <v>50</v>
      </c>
      <c r="X26" s="99">
        <v>20</v>
      </c>
      <c r="Y26" s="99">
        <v>65</v>
      </c>
      <c r="Z26" s="99">
        <v>31</v>
      </c>
      <c r="AA26" s="99" t="s">
        <v>567</v>
      </c>
      <c r="AB26" s="99" t="s">
        <v>567</v>
      </c>
      <c r="AC26" s="99" t="s">
        <v>567</v>
      </c>
      <c r="AD26" s="98" t="s">
        <v>330</v>
      </c>
      <c r="AE26" s="100">
        <v>0.15927327781983347</v>
      </c>
      <c r="AF26" s="100">
        <v>0.07</v>
      </c>
      <c r="AG26" s="98">
        <v>242.24072672218017</v>
      </c>
      <c r="AH26" s="98">
        <v>166.54049962149887</v>
      </c>
      <c r="AI26" s="100">
        <v>0.009000000000000001</v>
      </c>
      <c r="AJ26" s="100">
        <v>0.75052</v>
      </c>
      <c r="AK26" s="100">
        <v>0.775401</v>
      </c>
      <c r="AL26" s="100">
        <v>0.82869</v>
      </c>
      <c r="AM26" s="100">
        <v>0.402353</v>
      </c>
      <c r="AN26" s="100">
        <v>0.618138</v>
      </c>
      <c r="AO26" s="98">
        <v>1196.0635881907647</v>
      </c>
      <c r="AP26" s="158">
        <v>0.6233868408</v>
      </c>
      <c r="AQ26" s="100">
        <v>0.11392405063291139</v>
      </c>
      <c r="AR26" s="100">
        <v>0.3333333333333333</v>
      </c>
      <c r="AS26" s="98">
        <v>454.2013626040878</v>
      </c>
      <c r="AT26" s="98">
        <v>211.96063588190765</v>
      </c>
      <c r="AU26" s="98" t="s">
        <v>567</v>
      </c>
      <c r="AV26" s="98" t="s">
        <v>567</v>
      </c>
      <c r="AW26" s="98">
        <v>757.002271006813</v>
      </c>
      <c r="AX26" s="98">
        <v>302.8009084027252</v>
      </c>
      <c r="AY26" s="98">
        <v>984.102952308857</v>
      </c>
      <c r="AZ26" s="98">
        <v>469.34140802422405</v>
      </c>
      <c r="BA26" s="100" t="s">
        <v>567</v>
      </c>
      <c r="BB26" s="100" t="s">
        <v>567</v>
      </c>
      <c r="BC26" s="100" t="s">
        <v>567</v>
      </c>
      <c r="BD26" s="158">
        <v>0.4935412216</v>
      </c>
      <c r="BE26" s="158">
        <v>0.7769259644000001</v>
      </c>
      <c r="BF26" s="162">
        <v>962</v>
      </c>
      <c r="BG26" s="162">
        <v>187</v>
      </c>
      <c r="BH26" s="162">
        <v>1687</v>
      </c>
      <c r="BI26" s="162">
        <v>850</v>
      </c>
      <c r="BJ26" s="162">
        <v>419</v>
      </c>
      <c r="BK26" s="97"/>
      <c r="BL26" s="97"/>
      <c r="BM26" s="97"/>
      <c r="BN26" s="97"/>
    </row>
    <row r="27" spans="1:66" ht="12.75">
      <c r="A27" s="79" t="s">
        <v>548</v>
      </c>
      <c r="B27" s="79" t="s">
        <v>317</v>
      </c>
      <c r="C27" s="79" t="s">
        <v>65</v>
      </c>
      <c r="D27" s="99">
        <v>3068</v>
      </c>
      <c r="E27" s="99">
        <v>690</v>
      </c>
      <c r="F27" s="99" t="s">
        <v>352</v>
      </c>
      <c r="G27" s="99">
        <v>15</v>
      </c>
      <c r="H27" s="99">
        <v>13</v>
      </c>
      <c r="I27" s="99">
        <v>42</v>
      </c>
      <c r="J27" s="99">
        <v>245</v>
      </c>
      <c r="K27" s="99">
        <v>52</v>
      </c>
      <c r="L27" s="99">
        <v>485</v>
      </c>
      <c r="M27" s="99">
        <v>113</v>
      </c>
      <c r="N27" s="99">
        <v>88</v>
      </c>
      <c r="O27" s="99">
        <v>50</v>
      </c>
      <c r="P27" s="159">
        <v>50</v>
      </c>
      <c r="Q27" s="99">
        <v>7</v>
      </c>
      <c r="R27" s="99">
        <v>14</v>
      </c>
      <c r="S27" s="99">
        <v>11</v>
      </c>
      <c r="T27" s="99">
        <v>8</v>
      </c>
      <c r="U27" s="99" t="s">
        <v>567</v>
      </c>
      <c r="V27" s="99">
        <v>8</v>
      </c>
      <c r="W27" s="99">
        <v>23</v>
      </c>
      <c r="X27" s="99">
        <v>9</v>
      </c>
      <c r="Y27" s="99">
        <v>36</v>
      </c>
      <c r="Z27" s="99">
        <v>16</v>
      </c>
      <c r="AA27" s="99" t="s">
        <v>567</v>
      </c>
      <c r="AB27" s="99" t="s">
        <v>567</v>
      </c>
      <c r="AC27" s="99" t="s">
        <v>567</v>
      </c>
      <c r="AD27" s="98" t="s">
        <v>330</v>
      </c>
      <c r="AE27" s="100">
        <v>0.22490221642764016</v>
      </c>
      <c r="AF27" s="100">
        <v>0.1</v>
      </c>
      <c r="AG27" s="98">
        <v>488.91786179921775</v>
      </c>
      <c r="AH27" s="98">
        <v>423.728813559322</v>
      </c>
      <c r="AI27" s="100">
        <v>0.013999999999999999</v>
      </c>
      <c r="AJ27" s="100">
        <v>0.656836</v>
      </c>
      <c r="AK27" s="100">
        <v>0.65</v>
      </c>
      <c r="AL27" s="100">
        <v>0.668044</v>
      </c>
      <c r="AM27" s="100">
        <v>0.301333</v>
      </c>
      <c r="AN27" s="100">
        <v>0.451282</v>
      </c>
      <c r="AO27" s="98">
        <v>1629.7262059973925</v>
      </c>
      <c r="AP27" s="158">
        <v>0.7519990540000001</v>
      </c>
      <c r="AQ27" s="100">
        <v>0.14</v>
      </c>
      <c r="AR27" s="100">
        <v>0.5</v>
      </c>
      <c r="AS27" s="98">
        <v>358.53976531942635</v>
      </c>
      <c r="AT27" s="98">
        <v>260.7561929595828</v>
      </c>
      <c r="AU27" s="98" t="s">
        <v>567</v>
      </c>
      <c r="AV27" s="98">
        <v>260.7561929595828</v>
      </c>
      <c r="AW27" s="98">
        <v>749.6740547588005</v>
      </c>
      <c r="AX27" s="98">
        <v>293.3507170795306</v>
      </c>
      <c r="AY27" s="98">
        <v>1173.4028683181225</v>
      </c>
      <c r="AZ27" s="98">
        <v>521.5123859191656</v>
      </c>
      <c r="BA27" s="100" t="s">
        <v>567</v>
      </c>
      <c r="BB27" s="100" t="s">
        <v>567</v>
      </c>
      <c r="BC27" s="100" t="s">
        <v>567</v>
      </c>
      <c r="BD27" s="158">
        <v>0.5581481934</v>
      </c>
      <c r="BE27" s="158">
        <v>0.9914170074</v>
      </c>
      <c r="BF27" s="162">
        <v>373</v>
      </c>
      <c r="BG27" s="162">
        <v>80</v>
      </c>
      <c r="BH27" s="162">
        <v>726</v>
      </c>
      <c r="BI27" s="162">
        <v>375</v>
      </c>
      <c r="BJ27" s="162">
        <v>195</v>
      </c>
      <c r="BK27" s="97"/>
      <c r="BL27" s="97"/>
      <c r="BM27" s="97"/>
      <c r="BN27" s="97"/>
    </row>
    <row r="28" spans="1:66" ht="12.75">
      <c r="A28" s="79" t="s">
        <v>541</v>
      </c>
      <c r="B28" s="79" t="s">
        <v>309</v>
      </c>
      <c r="C28" s="79" t="s">
        <v>65</v>
      </c>
      <c r="D28" s="99">
        <v>5415</v>
      </c>
      <c r="E28" s="99">
        <v>1184</v>
      </c>
      <c r="F28" s="99" t="s">
        <v>352</v>
      </c>
      <c r="G28" s="99">
        <v>38</v>
      </c>
      <c r="H28" s="99">
        <v>12</v>
      </c>
      <c r="I28" s="99">
        <v>126</v>
      </c>
      <c r="J28" s="99">
        <v>554</v>
      </c>
      <c r="K28" s="99">
        <v>131</v>
      </c>
      <c r="L28" s="99">
        <v>1037</v>
      </c>
      <c r="M28" s="99">
        <v>288</v>
      </c>
      <c r="N28" s="99">
        <v>237</v>
      </c>
      <c r="O28" s="99">
        <v>74</v>
      </c>
      <c r="P28" s="159">
        <v>74</v>
      </c>
      <c r="Q28" s="99">
        <v>8</v>
      </c>
      <c r="R28" s="99">
        <v>21</v>
      </c>
      <c r="S28" s="99">
        <v>31</v>
      </c>
      <c r="T28" s="99" t="s">
        <v>567</v>
      </c>
      <c r="U28" s="99">
        <v>6</v>
      </c>
      <c r="V28" s="99" t="s">
        <v>567</v>
      </c>
      <c r="W28" s="99">
        <v>47</v>
      </c>
      <c r="X28" s="99">
        <v>8</v>
      </c>
      <c r="Y28" s="99">
        <v>41</v>
      </c>
      <c r="Z28" s="99">
        <v>38</v>
      </c>
      <c r="AA28" s="99" t="s">
        <v>567</v>
      </c>
      <c r="AB28" s="99" t="s">
        <v>567</v>
      </c>
      <c r="AC28" s="99" t="s">
        <v>567</v>
      </c>
      <c r="AD28" s="98" t="s">
        <v>330</v>
      </c>
      <c r="AE28" s="100">
        <v>0.21865189289012005</v>
      </c>
      <c r="AF28" s="100">
        <v>0.1</v>
      </c>
      <c r="AG28" s="98">
        <v>701.7543859649123</v>
      </c>
      <c r="AH28" s="98">
        <v>221.60664819944597</v>
      </c>
      <c r="AI28" s="100">
        <v>0.023</v>
      </c>
      <c r="AJ28" s="100">
        <v>0.750678</v>
      </c>
      <c r="AK28" s="100">
        <v>0.757225</v>
      </c>
      <c r="AL28" s="100">
        <v>0.791603</v>
      </c>
      <c r="AM28" s="100">
        <v>0.440367</v>
      </c>
      <c r="AN28" s="100">
        <v>0.628647</v>
      </c>
      <c r="AO28" s="98">
        <v>1366.5743305632502</v>
      </c>
      <c r="AP28" s="158">
        <v>0.6475127411</v>
      </c>
      <c r="AQ28" s="100">
        <v>0.10810810810810811</v>
      </c>
      <c r="AR28" s="100">
        <v>0.38095238095238093</v>
      </c>
      <c r="AS28" s="98">
        <v>572.4838411819021</v>
      </c>
      <c r="AT28" s="98" t="s">
        <v>567</v>
      </c>
      <c r="AU28" s="98">
        <v>110.80332409972299</v>
      </c>
      <c r="AV28" s="98" t="s">
        <v>567</v>
      </c>
      <c r="AW28" s="98">
        <v>867.9593721144968</v>
      </c>
      <c r="AX28" s="98">
        <v>147.73776546629733</v>
      </c>
      <c r="AY28" s="98">
        <v>757.1560480147738</v>
      </c>
      <c r="AZ28" s="98">
        <v>701.7543859649123</v>
      </c>
      <c r="BA28" s="100" t="s">
        <v>567</v>
      </c>
      <c r="BB28" s="100" t="s">
        <v>567</v>
      </c>
      <c r="BC28" s="100" t="s">
        <v>567</v>
      </c>
      <c r="BD28" s="158">
        <v>0.5084367370999999</v>
      </c>
      <c r="BE28" s="158">
        <v>0.8128929138</v>
      </c>
      <c r="BF28" s="162">
        <v>738</v>
      </c>
      <c r="BG28" s="162">
        <v>173</v>
      </c>
      <c r="BH28" s="162">
        <v>1310</v>
      </c>
      <c r="BI28" s="162">
        <v>654</v>
      </c>
      <c r="BJ28" s="162">
        <v>377</v>
      </c>
      <c r="BK28" s="97"/>
      <c r="BL28" s="97"/>
      <c r="BM28" s="97"/>
      <c r="BN28" s="97"/>
    </row>
    <row r="29" spans="1:66" ht="12.75">
      <c r="A29" s="79" t="s">
        <v>516</v>
      </c>
      <c r="B29" s="79" t="s">
        <v>284</v>
      </c>
      <c r="C29" s="79" t="s">
        <v>65</v>
      </c>
      <c r="D29" s="99">
        <v>10234</v>
      </c>
      <c r="E29" s="99">
        <v>1473</v>
      </c>
      <c r="F29" s="99" t="s">
        <v>350</v>
      </c>
      <c r="G29" s="99">
        <v>42</v>
      </c>
      <c r="H29" s="99">
        <v>31</v>
      </c>
      <c r="I29" s="99">
        <v>152</v>
      </c>
      <c r="J29" s="99">
        <v>654</v>
      </c>
      <c r="K29" s="99">
        <v>225</v>
      </c>
      <c r="L29" s="99">
        <v>1964</v>
      </c>
      <c r="M29" s="99">
        <v>277</v>
      </c>
      <c r="N29" s="99">
        <v>202</v>
      </c>
      <c r="O29" s="99">
        <v>190</v>
      </c>
      <c r="P29" s="159">
        <v>190</v>
      </c>
      <c r="Q29" s="99">
        <v>15</v>
      </c>
      <c r="R29" s="99">
        <v>35</v>
      </c>
      <c r="S29" s="99">
        <v>50</v>
      </c>
      <c r="T29" s="99">
        <v>40</v>
      </c>
      <c r="U29" s="99" t="s">
        <v>567</v>
      </c>
      <c r="V29" s="99">
        <v>20</v>
      </c>
      <c r="W29" s="99">
        <v>89</v>
      </c>
      <c r="X29" s="99">
        <v>43</v>
      </c>
      <c r="Y29" s="99">
        <v>119</v>
      </c>
      <c r="Z29" s="99">
        <v>33</v>
      </c>
      <c r="AA29" s="99" t="s">
        <v>567</v>
      </c>
      <c r="AB29" s="99" t="s">
        <v>567</v>
      </c>
      <c r="AC29" s="99" t="s">
        <v>567</v>
      </c>
      <c r="AD29" s="98" t="s">
        <v>330</v>
      </c>
      <c r="AE29" s="100">
        <v>0.14393199140121166</v>
      </c>
      <c r="AF29" s="100">
        <v>0.24</v>
      </c>
      <c r="AG29" s="98">
        <v>410.3967168262654</v>
      </c>
      <c r="AH29" s="98">
        <v>302.91186241938635</v>
      </c>
      <c r="AI29" s="100">
        <v>0.015</v>
      </c>
      <c r="AJ29" s="100">
        <v>0.607242</v>
      </c>
      <c r="AK29" s="100">
        <v>0.613079</v>
      </c>
      <c r="AL29" s="100">
        <v>0.731744</v>
      </c>
      <c r="AM29" s="100">
        <v>0.317297</v>
      </c>
      <c r="AN29" s="100">
        <v>0.474178</v>
      </c>
      <c r="AO29" s="98">
        <v>1856.5565761188195</v>
      </c>
      <c r="AP29" s="158">
        <v>1.070667191</v>
      </c>
      <c r="AQ29" s="100">
        <v>0.07894736842105263</v>
      </c>
      <c r="AR29" s="100">
        <v>0.42857142857142855</v>
      </c>
      <c r="AS29" s="98">
        <v>488.5675200312683</v>
      </c>
      <c r="AT29" s="98">
        <v>390.85401602501463</v>
      </c>
      <c r="AU29" s="98" t="s">
        <v>567</v>
      </c>
      <c r="AV29" s="98">
        <v>195.42700801250732</v>
      </c>
      <c r="AW29" s="98">
        <v>869.6501856556577</v>
      </c>
      <c r="AX29" s="98">
        <v>420.16806722689074</v>
      </c>
      <c r="AY29" s="98">
        <v>1162.7906976744187</v>
      </c>
      <c r="AZ29" s="98">
        <v>322.4545632206371</v>
      </c>
      <c r="BA29" s="100" t="s">
        <v>567</v>
      </c>
      <c r="BB29" s="100" t="s">
        <v>567</v>
      </c>
      <c r="BC29" s="100" t="s">
        <v>567</v>
      </c>
      <c r="BD29" s="158">
        <v>0.9238336945000001</v>
      </c>
      <c r="BE29" s="158">
        <v>1.234206543</v>
      </c>
      <c r="BF29" s="162">
        <v>1077</v>
      </c>
      <c r="BG29" s="162">
        <v>367</v>
      </c>
      <c r="BH29" s="162">
        <v>2684</v>
      </c>
      <c r="BI29" s="162">
        <v>873</v>
      </c>
      <c r="BJ29" s="162">
        <v>426</v>
      </c>
      <c r="BK29" s="97"/>
      <c r="BL29" s="97"/>
      <c r="BM29" s="97"/>
      <c r="BN29" s="97"/>
    </row>
    <row r="30" spans="1:66" ht="12.75">
      <c r="A30" s="79" t="s">
        <v>527</v>
      </c>
      <c r="B30" s="79" t="s">
        <v>295</v>
      </c>
      <c r="C30" s="79" t="s">
        <v>65</v>
      </c>
      <c r="D30" s="99">
        <v>15002</v>
      </c>
      <c r="E30" s="99">
        <v>2468</v>
      </c>
      <c r="F30" s="99" t="s">
        <v>352</v>
      </c>
      <c r="G30" s="99">
        <v>79</v>
      </c>
      <c r="H30" s="99">
        <v>28</v>
      </c>
      <c r="I30" s="99">
        <v>360</v>
      </c>
      <c r="J30" s="99">
        <v>1302</v>
      </c>
      <c r="K30" s="99">
        <v>299</v>
      </c>
      <c r="L30" s="99">
        <v>3216</v>
      </c>
      <c r="M30" s="99">
        <v>892</v>
      </c>
      <c r="N30" s="99">
        <v>418</v>
      </c>
      <c r="O30" s="99">
        <v>332</v>
      </c>
      <c r="P30" s="159">
        <v>332</v>
      </c>
      <c r="Q30" s="99">
        <v>39</v>
      </c>
      <c r="R30" s="99">
        <v>68</v>
      </c>
      <c r="S30" s="99">
        <v>68</v>
      </c>
      <c r="T30" s="99">
        <v>72</v>
      </c>
      <c r="U30" s="99" t="s">
        <v>567</v>
      </c>
      <c r="V30" s="99">
        <v>55</v>
      </c>
      <c r="W30" s="99">
        <v>125</v>
      </c>
      <c r="X30" s="99">
        <v>37</v>
      </c>
      <c r="Y30" s="99">
        <v>162</v>
      </c>
      <c r="Z30" s="99">
        <v>72</v>
      </c>
      <c r="AA30" s="99" t="s">
        <v>567</v>
      </c>
      <c r="AB30" s="99" t="s">
        <v>567</v>
      </c>
      <c r="AC30" s="99" t="s">
        <v>567</v>
      </c>
      <c r="AD30" s="98" t="s">
        <v>330</v>
      </c>
      <c r="AE30" s="100">
        <v>0.16451139848020263</v>
      </c>
      <c r="AF30" s="100">
        <v>0.11</v>
      </c>
      <c r="AG30" s="98">
        <v>526.5964538061592</v>
      </c>
      <c r="AH30" s="98">
        <v>186.64178109585387</v>
      </c>
      <c r="AI30" s="100">
        <v>0.024</v>
      </c>
      <c r="AJ30" s="100">
        <v>0.702265</v>
      </c>
      <c r="AK30" s="100">
        <v>0.698598</v>
      </c>
      <c r="AL30" s="100">
        <v>0.763352</v>
      </c>
      <c r="AM30" s="100">
        <v>0.535736</v>
      </c>
      <c r="AN30" s="100">
        <v>0.530457</v>
      </c>
      <c r="AO30" s="98">
        <v>2213.0382615651247</v>
      </c>
      <c r="AP30" s="158">
        <v>1.147575684</v>
      </c>
      <c r="AQ30" s="100">
        <v>0.11746987951807229</v>
      </c>
      <c r="AR30" s="100">
        <v>0.5735294117647058</v>
      </c>
      <c r="AS30" s="98">
        <v>453.2728969470737</v>
      </c>
      <c r="AT30" s="98">
        <v>479.93600853219573</v>
      </c>
      <c r="AU30" s="98" t="s">
        <v>567</v>
      </c>
      <c r="AV30" s="98">
        <v>366.61778429542727</v>
      </c>
      <c r="AW30" s="98">
        <v>833.222237035062</v>
      </c>
      <c r="AX30" s="98">
        <v>246.63378216237834</v>
      </c>
      <c r="AY30" s="98">
        <v>1079.8560191974404</v>
      </c>
      <c r="AZ30" s="98">
        <v>479.93600853219573</v>
      </c>
      <c r="BA30" s="100" t="s">
        <v>567</v>
      </c>
      <c r="BB30" s="100" t="s">
        <v>567</v>
      </c>
      <c r="BC30" s="100" t="s">
        <v>567</v>
      </c>
      <c r="BD30" s="158">
        <v>1.027440186</v>
      </c>
      <c r="BE30" s="158">
        <v>1.277899933</v>
      </c>
      <c r="BF30" s="162">
        <v>1854</v>
      </c>
      <c r="BG30" s="162">
        <v>428</v>
      </c>
      <c r="BH30" s="162">
        <v>4213</v>
      </c>
      <c r="BI30" s="162">
        <v>1665</v>
      </c>
      <c r="BJ30" s="162">
        <v>788</v>
      </c>
      <c r="BK30" s="97"/>
      <c r="BL30" s="97"/>
      <c r="BM30" s="97"/>
      <c r="BN30" s="97"/>
    </row>
    <row r="31" spans="1:66" ht="12.75">
      <c r="A31" s="79" t="s">
        <v>521</v>
      </c>
      <c r="B31" s="79" t="s">
        <v>289</v>
      </c>
      <c r="C31" s="79" t="s">
        <v>65</v>
      </c>
      <c r="D31" s="99">
        <v>5982</v>
      </c>
      <c r="E31" s="99">
        <v>949</v>
      </c>
      <c r="F31" s="99" t="s">
        <v>354</v>
      </c>
      <c r="G31" s="99">
        <v>28</v>
      </c>
      <c r="H31" s="99">
        <v>16</v>
      </c>
      <c r="I31" s="99">
        <v>106</v>
      </c>
      <c r="J31" s="99">
        <v>524</v>
      </c>
      <c r="K31" s="99">
        <v>162</v>
      </c>
      <c r="L31" s="99">
        <v>1310</v>
      </c>
      <c r="M31" s="99">
        <v>215</v>
      </c>
      <c r="N31" s="99">
        <v>173</v>
      </c>
      <c r="O31" s="99">
        <v>42</v>
      </c>
      <c r="P31" s="159">
        <v>42</v>
      </c>
      <c r="Q31" s="99">
        <v>10</v>
      </c>
      <c r="R31" s="99">
        <v>27</v>
      </c>
      <c r="S31" s="99">
        <v>21</v>
      </c>
      <c r="T31" s="99" t="s">
        <v>567</v>
      </c>
      <c r="U31" s="99" t="s">
        <v>567</v>
      </c>
      <c r="V31" s="99" t="s">
        <v>567</v>
      </c>
      <c r="W31" s="99">
        <v>52</v>
      </c>
      <c r="X31" s="99">
        <v>17</v>
      </c>
      <c r="Y31" s="99">
        <v>57</v>
      </c>
      <c r="Z31" s="99">
        <v>30</v>
      </c>
      <c r="AA31" s="99" t="s">
        <v>567</v>
      </c>
      <c r="AB31" s="99" t="s">
        <v>567</v>
      </c>
      <c r="AC31" s="99" t="s">
        <v>567</v>
      </c>
      <c r="AD31" s="98" t="s">
        <v>330</v>
      </c>
      <c r="AE31" s="100">
        <v>0.15864259445001672</v>
      </c>
      <c r="AF31" s="100">
        <v>0.08</v>
      </c>
      <c r="AG31" s="98">
        <v>468.0708793045804</v>
      </c>
      <c r="AH31" s="98">
        <v>267.46907388833165</v>
      </c>
      <c r="AI31" s="100">
        <v>0.018000000000000002</v>
      </c>
      <c r="AJ31" s="100">
        <v>0.688568</v>
      </c>
      <c r="AK31" s="100">
        <v>0.683544</v>
      </c>
      <c r="AL31" s="100">
        <v>0.735129</v>
      </c>
      <c r="AM31" s="100">
        <v>0.325758</v>
      </c>
      <c r="AN31" s="100">
        <v>0.514881</v>
      </c>
      <c r="AO31" s="98">
        <v>702.1063189568706</v>
      </c>
      <c r="AP31" s="158">
        <v>0.36367691039999994</v>
      </c>
      <c r="AQ31" s="100">
        <v>0.23809523809523808</v>
      </c>
      <c r="AR31" s="100">
        <v>0.37037037037037035</v>
      </c>
      <c r="AS31" s="98">
        <v>351.0531594784353</v>
      </c>
      <c r="AT31" s="98" t="s">
        <v>567</v>
      </c>
      <c r="AU31" s="98" t="s">
        <v>567</v>
      </c>
      <c r="AV31" s="98" t="s">
        <v>567</v>
      </c>
      <c r="AW31" s="98">
        <v>869.2744901370779</v>
      </c>
      <c r="AX31" s="98">
        <v>284.1858910063524</v>
      </c>
      <c r="AY31" s="98">
        <v>952.8585757271816</v>
      </c>
      <c r="AZ31" s="98">
        <v>501.5045135406219</v>
      </c>
      <c r="BA31" s="100" t="s">
        <v>567</v>
      </c>
      <c r="BB31" s="100" t="s">
        <v>567</v>
      </c>
      <c r="BC31" s="100" t="s">
        <v>567</v>
      </c>
      <c r="BD31" s="158">
        <v>0.2621063232</v>
      </c>
      <c r="BE31" s="158">
        <v>0.4915855408</v>
      </c>
      <c r="BF31" s="162">
        <v>761</v>
      </c>
      <c r="BG31" s="162">
        <v>237</v>
      </c>
      <c r="BH31" s="162">
        <v>1782</v>
      </c>
      <c r="BI31" s="162">
        <v>660</v>
      </c>
      <c r="BJ31" s="162">
        <v>336</v>
      </c>
      <c r="BK31" s="97"/>
      <c r="BL31" s="97"/>
      <c r="BM31" s="97"/>
      <c r="BN31" s="97"/>
    </row>
    <row r="32" spans="1:66" ht="12.75">
      <c r="A32" s="79" t="s">
        <v>545</v>
      </c>
      <c r="B32" s="79" t="s">
        <v>314</v>
      </c>
      <c r="C32" s="79" t="s">
        <v>65</v>
      </c>
      <c r="D32" s="99">
        <v>2373</v>
      </c>
      <c r="E32" s="99">
        <v>312</v>
      </c>
      <c r="F32" s="99" t="s">
        <v>354</v>
      </c>
      <c r="G32" s="99" t="s">
        <v>567</v>
      </c>
      <c r="H32" s="99" t="s">
        <v>567</v>
      </c>
      <c r="I32" s="99">
        <v>23</v>
      </c>
      <c r="J32" s="99">
        <v>266</v>
      </c>
      <c r="K32" s="99">
        <v>70</v>
      </c>
      <c r="L32" s="99">
        <v>505</v>
      </c>
      <c r="M32" s="99">
        <v>144</v>
      </c>
      <c r="N32" s="99">
        <v>114</v>
      </c>
      <c r="O32" s="99">
        <v>49</v>
      </c>
      <c r="P32" s="159">
        <v>49</v>
      </c>
      <c r="Q32" s="99" t="s">
        <v>567</v>
      </c>
      <c r="R32" s="99">
        <v>7</v>
      </c>
      <c r="S32" s="99">
        <v>17</v>
      </c>
      <c r="T32" s="99">
        <v>8</v>
      </c>
      <c r="U32" s="99" t="s">
        <v>567</v>
      </c>
      <c r="V32" s="99">
        <v>6</v>
      </c>
      <c r="W32" s="99">
        <v>20</v>
      </c>
      <c r="X32" s="99" t="s">
        <v>567</v>
      </c>
      <c r="Y32" s="99">
        <v>23</v>
      </c>
      <c r="Z32" s="99">
        <v>6</v>
      </c>
      <c r="AA32" s="99" t="s">
        <v>567</v>
      </c>
      <c r="AB32" s="99" t="s">
        <v>567</v>
      </c>
      <c r="AC32" s="99" t="s">
        <v>567</v>
      </c>
      <c r="AD32" s="98" t="s">
        <v>330</v>
      </c>
      <c r="AE32" s="100">
        <v>0.13147914032869784</v>
      </c>
      <c r="AF32" s="100">
        <v>0.07</v>
      </c>
      <c r="AG32" s="98" t="s">
        <v>567</v>
      </c>
      <c r="AH32" s="98" t="s">
        <v>567</v>
      </c>
      <c r="AI32" s="100">
        <v>0.01</v>
      </c>
      <c r="AJ32" s="100">
        <v>0.764368</v>
      </c>
      <c r="AK32" s="100">
        <v>0.736842</v>
      </c>
      <c r="AL32" s="100">
        <v>0.830592</v>
      </c>
      <c r="AM32" s="100">
        <v>0.38814</v>
      </c>
      <c r="AN32" s="100">
        <v>0.556098</v>
      </c>
      <c r="AO32" s="98">
        <v>2064.896755162242</v>
      </c>
      <c r="AP32" s="158">
        <v>1.160911713</v>
      </c>
      <c r="AQ32" s="100" t="s">
        <v>567</v>
      </c>
      <c r="AR32" s="100" t="s">
        <v>567</v>
      </c>
      <c r="AS32" s="98">
        <v>716.3927517909818</v>
      </c>
      <c r="AT32" s="98">
        <v>337.126000842815</v>
      </c>
      <c r="AU32" s="98" t="s">
        <v>567</v>
      </c>
      <c r="AV32" s="98">
        <v>252.84450063211125</v>
      </c>
      <c r="AW32" s="98">
        <v>842.8150021070375</v>
      </c>
      <c r="AX32" s="98" t="s">
        <v>567</v>
      </c>
      <c r="AY32" s="98">
        <v>969.2372524230931</v>
      </c>
      <c r="AZ32" s="98">
        <v>252.84450063211125</v>
      </c>
      <c r="BA32" s="100" t="s">
        <v>567</v>
      </c>
      <c r="BB32" s="100" t="s">
        <v>567</v>
      </c>
      <c r="BC32" s="100" t="s">
        <v>567</v>
      </c>
      <c r="BD32" s="158">
        <v>0.8588488769999999</v>
      </c>
      <c r="BE32" s="158">
        <v>1.5347868349999998</v>
      </c>
      <c r="BF32" s="162">
        <v>348</v>
      </c>
      <c r="BG32" s="162">
        <v>95</v>
      </c>
      <c r="BH32" s="162">
        <v>608</v>
      </c>
      <c r="BI32" s="162">
        <v>371</v>
      </c>
      <c r="BJ32" s="162">
        <v>205</v>
      </c>
      <c r="BK32" s="97"/>
      <c r="BL32" s="97"/>
      <c r="BM32" s="97"/>
      <c r="BN32" s="97"/>
    </row>
    <row r="33" spans="1:66" ht="12.75">
      <c r="A33" s="79" t="s">
        <v>554</v>
      </c>
      <c r="B33" s="79" t="s">
        <v>323</v>
      </c>
      <c r="C33" s="79" t="s">
        <v>65</v>
      </c>
      <c r="D33" s="99">
        <v>3175</v>
      </c>
      <c r="E33" s="99">
        <v>149</v>
      </c>
      <c r="F33" s="99" t="s">
        <v>350</v>
      </c>
      <c r="G33" s="99">
        <v>8</v>
      </c>
      <c r="H33" s="99" t="s">
        <v>567</v>
      </c>
      <c r="I33" s="99">
        <v>30</v>
      </c>
      <c r="J33" s="99">
        <v>89</v>
      </c>
      <c r="K33" s="99">
        <v>23</v>
      </c>
      <c r="L33" s="99">
        <v>684</v>
      </c>
      <c r="M33" s="99">
        <v>34</v>
      </c>
      <c r="N33" s="99">
        <v>23</v>
      </c>
      <c r="O33" s="99">
        <v>22</v>
      </c>
      <c r="P33" s="159">
        <v>22</v>
      </c>
      <c r="Q33" s="99" t="s">
        <v>567</v>
      </c>
      <c r="R33" s="99">
        <v>7</v>
      </c>
      <c r="S33" s="99">
        <v>9</v>
      </c>
      <c r="T33" s="99" t="s">
        <v>567</v>
      </c>
      <c r="U33" s="99" t="s">
        <v>567</v>
      </c>
      <c r="V33" s="99" t="s">
        <v>567</v>
      </c>
      <c r="W33" s="99">
        <v>18</v>
      </c>
      <c r="X33" s="99">
        <v>8</v>
      </c>
      <c r="Y33" s="99">
        <v>21</v>
      </c>
      <c r="Z33" s="99">
        <v>6</v>
      </c>
      <c r="AA33" s="99" t="s">
        <v>567</v>
      </c>
      <c r="AB33" s="99" t="s">
        <v>567</v>
      </c>
      <c r="AC33" s="99" t="s">
        <v>567</v>
      </c>
      <c r="AD33" s="98" t="s">
        <v>330</v>
      </c>
      <c r="AE33" s="100">
        <v>0.04692913385826772</v>
      </c>
      <c r="AF33" s="100">
        <v>0.21</v>
      </c>
      <c r="AG33" s="98">
        <v>251.96850393700788</v>
      </c>
      <c r="AH33" s="98" t="s">
        <v>567</v>
      </c>
      <c r="AI33" s="100">
        <v>0.009000000000000001</v>
      </c>
      <c r="AJ33" s="100">
        <v>0.526627</v>
      </c>
      <c r="AK33" s="100">
        <v>0.469388</v>
      </c>
      <c r="AL33" s="100">
        <v>0.698672</v>
      </c>
      <c r="AM33" s="100">
        <v>0.306306</v>
      </c>
      <c r="AN33" s="100">
        <v>0.418182</v>
      </c>
      <c r="AO33" s="98">
        <v>692.9133858267717</v>
      </c>
      <c r="AP33" s="158">
        <v>0.5567665482</v>
      </c>
      <c r="AQ33" s="100" t="s">
        <v>567</v>
      </c>
      <c r="AR33" s="100" t="s">
        <v>567</v>
      </c>
      <c r="AS33" s="98">
        <v>283.46456692913387</v>
      </c>
      <c r="AT33" s="98" t="s">
        <v>567</v>
      </c>
      <c r="AU33" s="98" t="s">
        <v>567</v>
      </c>
      <c r="AV33" s="98" t="s">
        <v>567</v>
      </c>
      <c r="AW33" s="98">
        <v>566.9291338582677</v>
      </c>
      <c r="AX33" s="98">
        <v>251.96850393700788</v>
      </c>
      <c r="AY33" s="98">
        <v>661.4173228346457</v>
      </c>
      <c r="AZ33" s="98">
        <v>188.9763779527559</v>
      </c>
      <c r="BA33" s="100" t="s">
        <v>567</v>
      </c>
      <c r="BB33" s="100" t="s">
        <v>567</v>
      </c>
      <c r="BC33" s="100" t="s">
        <v>567</v>
      </c>
      <c r="BD33" s="158">
        <v>0.3489226151</v>
      </c>
      <c r="BE33" s="158">
        <v>0.8429512024</v>
      </c>
      <c r="BF33" s="162">
        <v>169</v>
      </c>
      <c r="BG33" s="162">
        <v>49</v>
      </c>
      <c r="BH33" s="162">
        <v>979</v>
      </c>
      <c r="BI33" s="162">
        <v>111</v>
      </c>
      <c r="BJ33" s="162">
        <v>55</v>
      </c>
      <c r="BK33" s="97"/>
      <c r="BL33" s="97"/>
      <c r="BM33" s="97"/>
      <c r="BN33" s="97"/>
    </row>
    <row r="34" spans="1:66" ht="12.75">
      <c r="A34" s="79" t="s">
        <v>536</v>
      </c>
      <c r="B34" s="79" t="s">
        <v>304</v>
      </c>
      <c r="C34" s="79" t="s">
        <v>65</v>
      </c>
      <c r="D34" s="99">
        <v>7809</v>
      </c>
      <c r="E34" s="99">
        <v>482</v>
      </c>
      <c r="F34" s="99" t="s">
        <v>350</v>
      </c>
      <c r="G34" s="99">
        <v>22</v>
      </c>
      <c r="H34" s="99">
        <v>10</v>
      </c>
      <c r="I34" s="99">
        <v>72</v>
      </c>
      <c r="J34" s="99">
        <v>379</v>
      </c>
      <c r="K34" s="99">
        <v>87</v>
      </c>
      <c r="L34" s="99">
        <v>1884</v>
      </c>
      <c r="M34" s="99">
        <v>118</v>
      </c>
      <c r="N34" s="99">
        <v>96</v>
      </c>
      <c r="O34" s="99">
        <v>95</v>
      </c>
      <c r="P34" s="159">
        <v>95</v>
      </c>
      <c r="Q34" s="99">
        <v>8</v>
      </c>
      <c r="R34" s="99">
        <v>16</v>
      </c>
      <c r="S34" s="99">
        <v>40</v>
      </c>
      <c r="T34" s="99">
        <v>14</v>
      </c>
      <c r="U34" s="99">
        <v>6</v>
      </c>
      <c r="V34" s="99">
        <v>6</v>
      </c>
      <c r="W34" s="99">
        <v>63</v>
      </c>
      <c r="X34" s="99">
        <v>19</v>
      </c>
      <c r="Y34" s="99">
        <v>76</v>
      </c>
      <c r="Z34" s="99">
        <v>37</v>
      </c>
      <c r="AA34" s="99" t="s">
        <v>567</v>
      </c>
      <c r="AB34" s="99" t="s">
        <v>567</v>
      </c>
      <c r="AC34" s="99" t="s">
        <v>567</v>
      </c>
      <c r="AD34" s="98" t="s">
        <v>330</v>
      </c>
      <c r="AE34" s="100">
        <v>0.06172365219618389</v>
      </c>
      <c r="AF34" s="100">
        <v>0.21</v>
      </c>
      <c r="AG34" s="98">
        <v>281.7262133435779</v>
      </c>
      <c r="AH34" s="98">
        <v>128.05736970162633</v>
      </c>
      <c r="AI34" s="100">
        <v>0.009000000000000001</v>
      </c>
      <c r="AJ34" s="100">
        <v>0.617264</v>
      </c>
      <c r="AK34" s="100">
        <v>0.550633</v>
      </c>
      <c r="AL34" s="100">
        <v>0.724894</v>
      </c>
      <c r="AM34" s="100">
        <v>0.256522</v>
      </c>
      <c r="AN34" s="100">
        <v>0.390244</v>
      </c>
      <c r="AO34" s="98">
        <v>1216.54501216545</v>
      </c>
      <c r="AP34" s="158">
        <v>0.8684718323</v>
      </c>
      <c r="AQ34" s="100">
        <v>0.08421052631578947</v>
      </c>
      <c r="AR34" s="100">
        <v>0.5</v>
      </c>
      <c r="AS34" s="98">
        <v>512.2294788065053</v>
      </c>
      <c r="AT34" s="98">
        <v>179.28031758227687</v>
      </c>
      <c r="AU34" s="98">
        <v>76.83442182097579</v>
      </c>
      <c r="AV34" s="98">
        <v>76.83442182097579</v>
      </c>
      <c r="AW34" s="98">
        <v>806.7614291202459</v>
      </c>
      <c r="AX34" s="98">
        <v>243.30900243309003</v>
      </c>
      <c r="AY34" s="98">
        <v>973.2360097323601</v>
      </c>
      <c r="AZ34" s="98">
        <v>473.81226789601743</v>
      </c>
      <c r="BA34" s="100" t="s">
        <v>567</v>
      </c>
      <c r="BB34" s="100" t="s">
        <v>567</v>
      </c>
      <c r="BC34" s="100" t="s">
        <v>567</v>
      </c>
      <c r="BD34" s="158">
        <v>0.7026455688</v>
      </c>
      <c r="BE34" s="158">
        <v>1.061661758</v>
      </c>
      <c r="BF34" s="162">
        <v>614</v>
      </c>
      <c r="BG34" s="162">
        <v>158</v>
      </c>
      <c r="BH34" s="162">
        <v>2599</v>
      </c>
      <c r="BI34" s="162">
        <v>460</v>
      </c>
      <c r="BJ34" s="162">
        <v>246</v>
      </c>
      <c r="BK34" s="97"/>
      <c r="BL34" s="97"/>
      <c r="BM34" s="97"/>
      <c r="BN34" s="97"/>
    </row>
    <row r="35" spans="1:66" ht="12.75">
      <c r="A35" s="79" t="s">
        <v>542</v>
      </c>
      <c r="B35" s="79" t="s">
        <v>310</v>
      </c>
      <c r="C35" s="79" t="s">
        <v>65</v>
      </c>
      <c r="D35" s="99">
        <v>6588</v>
      </c>
      <c r="E35" s="99">
        <v>1178</v>
      </c>
      <c r="F35" s="99" t="s">
        <v>354</v>
      </c>
      <c r="G35" s="99">
        <v>29</v>
      </c>
      <c r="H35" s="99">
        <v>23</v>
      </c>
      <c r="I35" s="99">
        <v>110</v>
      </c>
      <c r="J35" s="99">
        <v>625</v>
      </c>
      <c r="K35" s="99">
        <v>115</v>
      </c>
      <c r="L35" s="99">
        <v>1281</v>
      </c>
      <c r="M35" s="99">
        <v>306</v>
      </c>
      <c r="N35" s="99">
        <v>229</v>
      </c>
      <c r="O35" s="99">
        <v>85</v>
      </c>
      <c r="P35" s="159">
        <v>85</v>
      </c>
      <c r="Q35" s="99">
        <v>11</v>
      </c>
      <c r="R35" s="99">
        <v>20</v>
      </c>
      <c r="S35" s="99">
        <v>22</v>
      </c>
      <c r="T35" s="99">
        <v>22</v>
      </c>
      <c r="U35" s="99" t="s">
        <v>567</v>
      </c>
      <c r="V35" s="99">
        <v>18</v>
      </c>
      <c r="W35" s="99">
        <v>57</v>
      </c>
      <c r="X35" s="99">
        <v>20</v>
      </c>
      <c r="Y35" s="99">
        <v>57</v>
      </c>
      <c r="Z35" s="99">
        <v>32</v>
      </c>
      <c r="AA35" s="99" t="s">
        <v>567</v>
      </c>
      <c r="AB35" s="99" t="s">
        <v>567</v>
      </c>
      <c r="AC35" s="99" t="s">
        <v>567</v>
      </c>
      <c r="AD35" s="98" t="s">
        <v>330</v>
      </c>
      <c r="AE35" s="100">
        <v>0.17880995749848208</v>
      </c>
      <c r="AF35" s="100">
        <v>0.05</v>
      </c>
      <c r="AG35" s="98">
        <v>440.19429265330905</v>
      </c>
      <c r="AH35" s="98">
        <v>349.1196114146934</v>
      </c>
      <c r="AI35" s="100">
        <v>0.017</v>
      </c>
      <c r="AJ35" s="100">
        <v>0.735294</v>
      </c>
      <c r="AK35" s="100">
        <v>0.709877</v>
      </c>
      <c r="AL35" s="100">
        <v>0.786372</v>
      </c>
      <c r="AM35" s="100">
        <v>0.353757</v>
      </c>
      <c r="AN35" s="100">
        <v>0.52164</v>
      </c>
      <c r="AO35" s="98">
        <v>1290.2246508803885</v>
      </c>
      <c r="AP35" s="158">
        <v>0.6642299652</v>
      </c>
      <c r="AQ35" s="100">
        <v>0.12941176470588237</v>
      </c>
      <c r="AR35" s="100">
        <v>0.55</v>
      </c>
      <c r="AS35" s="98">
        <v>333.9404978749241</v>
      </c>
      <c r="AT35" s="98">
        <v>333.9404978749241</v>
      </c>
      <c r="AU35" s="98" t="s">
        <v>567</v>
      </c>
      <c r="AV35" s="98">
        <v>273.224043715847</v>
      </c>
      <c r="AW35" s="98">
        <v>865.2094717668488</v>
      </c>
      <c r="AX35" s="98">
        <v>303.58227079538557</v>
      </c>
      <c r="AY35" s="98">
        <v>865.2094717668488</v>
      </c>
      <c r="AZ35" s="98">
        <v>485.7316332726169</v>
      </c>
      <c r="BA35" s="101" t="s">
        <v>567</v>
      </c>
      <c r="BB35" s="101" t="s">
        <v>567</v>
      </c>
      <c r="BC35" s="101" t="s">
        <v>567</v>
      </c>
      <c r="BD35" s="158">
        <v>0.5305632782</v>
      </c>
      <c r="BE35" s="158">
        <v>0.8213306427</v>
      </c>
      <c r="BF35" s="162">
        <v>850</v>
      </c>
      <c r="BG35" s="162">
        <v>162</v>
      </c>
      <c r="BH35" s="162">
        <v>1629</v>
      </c>
      <c r="BI35" s="162">
        <v>865</v>
      </c>
      <c r="BJ35" s="162">
        <v>439</v>
      </c>
      <c r="BK35" s="97"/>
      <c r="BL35" s="97"/>
      <c r="BM35" s="97"/>
      <c r="BN35" s="97"/>
    </row>
    <row r="36" spans="1:66" ht="12.75">
      <c r="A36" s="79" t="s">
        <v>520</v>
      </c>
      <c r="B36" s="79" t="s">
        <v>288</v>
      </c>
      <c r="C36" s="79" t="s">
        <v>65</v>
      </c>
      <c r="D36" s="99">
        <v>8724</v>
      </c>
      <c r="E36" s="99">
        <v>1368</v>
      </c>
      <c r="F36" s="99" t="s">
        <v>350</v>
      </c>
      <c r="G36" s="99">
        <v>30</v>
      </c>
      <c r="H36" s="99">
        <v>24</v>
      </c>
      <c r="I36" s="99">
        <v>138</v>
      </c>
      <c r="J36" s="99">
        <v>678</v>
      </c>
      <c r="K36" s="99">
        <v>149</v>
      </c>
      <c r="L36" s="99">
        <v>1750</v>
      </c>
      <c r="M36" s="99">
        <v>282</v>
      </c>
      <c r="N36" s="99">
        <v>223</v>
      </c>
      <c r="O36" s="99">
        <v>130</v>
      </c>
      <c r="P36" s="159">
        <v>130</v>
      </c>
      <c r="Q36" s="99">
        <v>19</v>
      </c>
      <c r="R36" s="99">
        <v>45</v>
      </c>
      <c r="S36" s="99">
        <v>25</v>
      </c>
      <c r="T36" s="99">
        <v>35</v>
      </c>
      <c r="U36" s="99">
        <v>8</v>
      </c>
      <c r="V36" s="99">
        <v>14</v>
      </c>
      <c r="W36" s="99">
        <v>89</v>
      </c>
      <c r="X36" s="99">
        <v>35</v>
      </c>
      <c r="Y36" s="99">
        <v>119</v>
      </c>
      <c r="Z36" s="99">
        <v>50</v>
      </c>
      <c r="AA36" s="99" t="s">
        <v>567</v>
      </c>
      <c r="AB36" s="99" t="s">
        <v>567</v>
      </c>
      <c r="AC36" s="99" t="s">
        <v>567</v>
      </c>
      <c r="AD36" s="98" t="s">
        <v>330</v>
      </c>
      <c r="AE36" s="100">
        <v>0.15680880330123798</v>
      </c>
      <c r="AF36" s="100">
        <v>0.17</v>
      </c>
      <c r="AG36" s="98">
        <v>343.878954607978</v>
      </c>
      <c r="AH36" s="98">
        <v>275.1031636863824</v>
      </c>
      <c r="AI36" s="100">
        <v>0.016</v>
      </c>
      <c r="AJ36" s="100">
        <v>0.674627</v>
      </c>
      <c r="AK36" s="100">
        <v>0.723301</v>
      </c>
      <c r="AL36" s="100">
        <v>0.802016</v>
      </c>
      <c r="AM36" s="100">
        <v>0.332547</v>
      </c>
      <c r="AN36" s="100">
        <v>0.511468</v>
      </c>
      <c r="AO36" s="98">
        <v>1490.1421366345712</v>
      </c>
      <c r="AP36" s="158">
        <v>0.8259015655999999</v>
      </c>
      <c r="AQ36" s="100">
        <v>0.14615384615384616</v>
      </c>
      <c r="AR36" s="100">
        <v>0.4222222222222222</v>
      </c>
      <c r="AS36" s="98">
        <v>286.5657955066483</v>
      </c>
      <c r="AT36" s="98">
        <v>401.19211370930765</v>
      </c>
      <c r="AU36" s="98">
        <v>91.70105456212747</v>
      </c>
      <c r="AV36" s="98">
        <v>160.47684548372305</v>
      </c>
      <c r="AW36" s="98">
        <v>1020.1742320036681</v>
      </c>
      <c r="AX36" s="98">
        <v>401.19211370930765</v>
      </c>
      <c r="AY36" s="98">
        <v>1364.053186611646</v>
      </c>
      <c r="AZ36" s="98">
        <v>573.1315910132967</v>
      </c>
      <c r="BA36" s="100" t="s">
        <v>567</v>
      </c>
      <c r="BB36" s="100" t="s">
        <v>567</v>
      </c>
      <c r="BC36" s="100" t="s">
        <v>567</v>
      </c>
      <c r="BD36" s="158">
        <v>0.6900386047000001</v>
      </c>
      <c r="BE36" s="158">
        <v>0.9806910705999999</v>
      </c>
      <c r="BF36" s="162">
        <v>1005</v>
      </c>
      <c r="BG36" s="162">
        <v>206</v>
      </c>
      <c r="BH36" s="162">
        <v>2182</v>
      </c>
      <c r="BI36" s="162">
        <v>848</v>
      </c>
      <c r="BJ36" s="162">
        <v>436</v>
      </c>
      <c r="BK36" s="97"/>
      <c r="BL36" s="97"/>
      <c r="BM36" s="97"/>
      <c r="BN36" s="97"/>
    </row>
    <row r="37" spans="1:66" ht="12.75">
      <c r="A37" s="79" t="s">
        <v>539</v>
      </c>
      <c r="B37" s="79" t="s">
        <v>307</v>
      </c>
      <c r="C37" s="79" t="s">
        <v>65</v>
      </c>
      <c r="D37" s="99">
        <v>5979</v>
      </c>
      <c r="E37" s="99">
        <v>775</v>
      </c>
      <c r="F37" s="99" t="s">
        <v>350</v>
      </c>
      <c r="G37" s="99">
        <v>30</v>
      </c>
      <c r="H37" s="99">
        <v>15</v>
      </c>
      <c r="I37" s="99">
        <v>85</v>
      </c>
      <c r="J37" s="99">
        <v>477</v>
      </c>
      <c r="K37" s="99">
        <v>129</v>
      </c>
      <c r="L37" s="99">
        <v>1188</v>
      </c>
      <c r="M37" s="99">
        <v>150</v>
      </c>
      <c r="N37" s="99">
        <v>120</v>
      </c>
      <c r="O37" s="99">
        <v>122</v>
      </c>
      <c r="P37" s="159">
        <v>122</v>
      </c>
      <c r="Q37" s="99">
        <v>8</v>
      </c>
      <c r="R37" s="99">
        <v>19</v>
      </c>
      <c r="S37" s="99">
        <v>44</v>
      </c>
      <c r="T37" s="99">
        <v>29</v>
      </c>
      <c r="U37" s="99">
        <v>7</v>
      </c>
      <c r="V37" s="99">
        <v>6</v>
      </c>
      <c r="W37" s="99">
        <v>65</v>
      </c>
      <c r="X37" s="99">
        <v>22</v>
      </c>
      <c r="Y37" s="99">
        <v>87</v>
      </c>
      <c r="Z37" s="99">
        <v>33</v>
      </c>
      <c r="AA37" s="99" t="s">
        <v>567</v>
      </c>
      <c r="AB37" s="99" t="s">
        <v>567</v>
      </c>
      <c r="AC37" s="99" t="s">
        <v>567</v>
      </c>
      <c r="AD37" s="98" t="s">
        <v>330</v>
      </c>
      <c r="AE37" s="100">
        <v>0.12962033784913865</v>
      </c>
      <c r="AF37" s="100">
        <v>0.2</v>
      </c>
      <c r="AG37" s="98">
        <v>501.75614651279477</v>
      </c>
      <c r="AH37" s="98">
        <v>250.87807325639739</v>
      </c>
      <c r="AI37" s="100">
        <v>0.013999999999999999</v>
      </c>
      <c r="AJ37" s="100">
        <v>0.670886</v>
      </c>
      <c r="AK37" s="100">
        <v>0.678947</v>
      </c>
      <c r="AL37" s="100">
        <v>0.732429</v>
      </c>
      <c r="AM37" s="100">
        <v>0.26178</v>
      </c>
      <c r="AN37" s="100">
        <v>0.41958</v>
      </c>
      <c r="AO37" s="98">
        <v>2040.4749958186987</v>
      </c>
      <c r="AP37" s="158">
        <v>1.182743301</v>
      </c>
      <c r="AQ37" s="100">
        <v>0.06557377049180328</v>
      </c>
      <c r="AR37" s="100">
        <v>0.42105263157894735</v>
      </c>
      <c r="AS37" s="98">
        <v>735.9090148854324</v>
      </c>
      <c r="AT37" s="98">
        <v>485.03094162903494</v>
      </c>
      <c r="AU37" s="98">
        <v>117.07643418631878</v>
      </c>
      <c r="AV37" s="98">
        <v>100.35122930255896</v>
      </c>
      <c r="AW37" s="98">
        <v>1087.1383174443888</v>
      </c>
      <c r="AX37" s="98">
        <v>367.9545074427162</v>
      </c>
      <c r="AY37" s="98">
        <v>1455.0928248871048</v>
      </c>
      <c r="AZ37" s="98">
        <v>551.9317611640743</v>
      </c>
      <c r="BA37" s="100" t="s">
        <v>567</v>
      </c>
      <c r="BB37" s="100" t="s">
        <v>567</v>
      </c>
      <c r="BC37" s="100" t="s">
        <v>567</v>
      </c>
      <c r="BD37" s="158">
        <v>0.9821968079</v>
      </c>
      <c r="BE37" s="158">
        <v>1.412197113</v>
      </c>
      <c r="BF37" s="162">
        <v>711</v>
      </c>
      <c r="BG37" s="162">
        <v>190</v>
      </c>
      <c r="BH37" s="162">
        <v>1622</v>
      </c>
      <c r="BI37" s="162">
        <v>573</v>
      </c>
      <c r="BJ37" s="162">
        <v>286</v>
      </c>
      <c r="BK37" s="97"/>
      <c r="BL37" s="97"/>
      <c r="BM37" s="97"/>
      <c r="BN37" s="97"/>
    </row>
    <row r="38" spans="1:66" ht="12.75">
      <c r="A38" s="79" t="s">
        <v>543</v>
      </c>
      <c r="B38" s="79" t="s">
        <v>311</v>
      </c>
      <c r="C38" s="79" t="s">
        <v>65</v>
      </c>
      <c r="D38" s="99">
        <v>2380</v>
      </c>
      <c r="E38" s="99">
        <v>583</v>
      </c>
      <c r="F38" s="99" t="s">
        <v>352</v>
      </c>
      <c r="G38" s="99">
        <v>11</v>
      </c>
      <c r="H38" s="99">
        <v>8</v>
      </c>
      <c r="I38" s="99">
        <v>44</v>
      </c>
      <c r="J38" s="99">
        <v>210</v>
      </c>
      <c r="K38" s="99">
        <v>37</v>
      </c>
      <c r="L38" s="99">
        <v>393</v>
      </c>
      <c r="M38" s="99">
        <v>126</v>
      </c>
      <c r="N38" s="99">
        <v>98</v>
      </c>
      <c r="O38" s="99">
        <v>59</v>
      </c>
      <c r="P38" s="159">
        <v>59</v>
      </c>
      <c r="Q38" s="99" t="s">
        <v>567</v>
      </c>
      <c r="R38" s="99">
        <v>17</v>
      </c>
      <c r="S38" s="99">
        <v>21</v>
      </c>
      <c r="T38" s="99">
        <v>13</v>
      </c>
      <c r="U38" s="99" t="s">
        <v>567</v>
      </c>
      <c r="V38" s="99">
        <v>14</v>
      </c>
      <c r="W38" s="99">
        <v>40</v>
      </c>
      <c r="X38" s="99">
        <v>8</v>
      </c>
      <c r="Y38" s="99">
        <v>28</v>
      </c>
      <c r="Z38" s="99">
        <v>27</v>
      </c>
      <c r="AA38" s="99" t="s">
        <v>567</v>
      </c>
      <c r="AB38" s="99" t="s">
        <v>567</v>
      </c>
      <c r="AC38" s="99" t="s">
        <v>567</v>
      </c>
      <c r="AD38" s="98" t="s">
        <v>330</v>
      </c>
      <c r="AE38" s="100">
        <v>0.2449579831932773</v>
      </c>
      <c r="AF38" s="100">
        <v>0.09</v>
      </c>
      <c r="AG38" s="98">
        <v>462.1848739495798</v>
      </c>
      <c r="AH38" s="98">
        <v>336.1344537815126</v>
      </c>
      <c r="AI38" s="100">
        <v>0.018000000000000002</v>
      </c>
      <c r="AJ38" s="100">
        <v>0.686275</v>
      </c>
      <c r="AK38" s="100">
        <v>0.606557</v>
      </c>
      <c r="AL38" s="100">
        <v>0.733209</v>
      </c>
      <c r="AM38" s="100">
        <v>0.375</v>
      </c>
      <c r="AN38" s="100">
        <v>0.538462</v>
      </c>
      <c r="AO38" s="98">
        <v>2478.9915966386557</v>
      </c>
      <c r="AP38" s="158">
        <v>1.126968536</v>
      </c>
      <c r="AQ38" s="100" t="s">
        <v>567</v>
      </c>
      <c r="AR38" s="100" t="s">
        <v>567</v>
      </c>
      <c r="AS38" s="98">
        <v>882.3529411764706</v>
      </c>
      <c r="AT38" s="98">
        <v>546.218487394958</v>
      </c>
      <c r="AU38" s="98" t="s">
        <v>567</v>
      </c>
      <c r="AV38" s="98">
        <v>588.2352941176471</v>
      </c>
      <c r="AW38" s="98">
        <v>1680.672268907563</v>
      </c>
      <c r="AX38" s="98">
        <v>336.1344537815126</v>
      </c>
      <c r="AY38" s="98">
        <v>1176.4705882352941</v>
      </c>
      <c r="AZ38" s="98">
        <v>1134.453781512605</v>
      </c>
      <c r="BA38" s="100" t="s">
        <v>567</v>
      </c>
      <c r="BB38" s="100" t="s">
        <v>567</v>
      </c>
      <c r="BC38" s="100" t="s">
        <v>567</v>
      </c>
      <c r="BD38" s="158">
        <v>0.8579006958</v>
      </c>
      <c r="BE38" s="158">
        <v>1.453707275</v>
      </c>
      <c r="BF38" s="162">
        <v>306</v>
      </c>
      <c r="BG38" s="162">
        <v>61</v>
      </c>
      <c r="BH38" s="162">
        <v>536</v>
      </c>
      <c r="BI38" s="162">
        <v>336</v>
      </c>
      <c r="BJ38" s="162">
        <v>182</v>
      </c>
      <c r="BK38" s="97"/>
      <c r="BL38" s="97"/>
      <c r="BM38" s="97"/>
      <c r="BN38" s="97"/>
    </row>
    <row r="39" spans="1:66" ht="12.75">
      <c r="A39" s="79" t="s">
        <v>534</v>
      </c>
      <c r="B39" s="79" t="s">
        <v>302</v>
      </c>
      <c r="C39" s="79" t="s">
        <v>65</v>
      </c>
      <c r="D39" s="99">
        <v>10711</v>
      </c>
      <c r="E39" s="99">
        <v>2188</v>
      </c>
      <c r="F39" s="99" t="s">
        <v>352</v>
      </c>
      <c r="G39" s="99">
        <v>42</v>
      </c>
      <c r="H39" s="99">
        <v>53</v>
      </c>
      <c r="I39" s="99">
        <v>193</v>
      </c>
      <c r="J39" s="99">
        <v>925</v>
      </c>
      <c r="K39" s="99">
        <v>158</v>
      </c>
      <c r="L39" s="99">
        <v>2137</v>
      </c>
      <c r="M39" s="99">
        <v>470</v>
      </c>
      <c r="N39" s="99">
        <v>363</v>
      </c>
      <c r="O39" s="99">
        <v>169</v>
      </c>
      <c r="P39" s="159">
        <v>169</v>
      </c>
      <c r="Q39" s="99">
        <v>24</v>
      </c>
      <c r="R39" s="99">
        <v>43</v>
      </c>
      <c r="S39" s="99">
        <v>50</v>
      </c>
      <c r="T39" s="99">
        <v>27</v>
      </c>
      <c r="U39" s="99" t="s">
        <v>567</v>
      </c>
      <c r="V39" s="99">
        <v>38</v>
      </c>
      <c r="W39" s="99">
        <v>110</v>
      </c>
      <c r="X39" s="99">
        <v>39</v>
      </c>
      <c r="Y39" s="99">
        <v>120</v>
      </c>
      <c r="Z39" s="99">
        <v>68</v>
      </c>
      <c r="AA39" s="99" t="s">
        <v>567</v>
      </c>
      <c r="AB39" s="99" t="s">
        <v>567</v>
      </c>
      <c r="AC39" s="99" t="s">
        <v>567</v>
      </c>
      <c r="AD39" s="98" t="s">
        <v>330</v>
      </c>
      <c r="AE39" s="100">
        <v>0.20427597796657643</v>
      </c>
      <c r="AF39" s="100">
        <v>0.1</v>
      </c>
      <c r="AG39" s="98">
        <v>392.1202502100644</v>
      </c>
      <c r="AH39" s="98">
        <v>494.818410979367</v>
      </c>
      <c r="AI39" s="100">
        <v>0.018000000000000002</v>
      </c>
      <c r="AJ39" s="100">
        <v>0.697587</v>
      </c>
      <c r="AK39" s="100">
        <v>0.652893</v>
      </c>
      <c r="AL39" s="100">
        <v>0.797984</v>
      </c>
      <c r="AM39" s="100">
        <v>0.39932</v>
      </c>
      <c r="AN39" s="100">
        <v>0.587379</v>
      </c>
      <c r="AO39" s="98">
        <v>1577.8171972738307</v>
      </c>
      <c r="AP39" s="158">
        <v>0.7636136627000001</v>
      </c>
      <c r="AQ39" s="100">
        <v>0.14201183431952663</v>
      </c>
      <c r="AR39" s="100">
        <v>0.5581395348837209</v>
      </c>
      <c r="AS39" s="98">
        <v>466.8098216786481</v>
      </c>
      <c r="AT39" s="98">
        <v>252.07730370647</v>
      </c>
      <c r="AU39" s="98" t="s">
        <v>567</v>
      </c>
      <c r="AV39" s="98">
        <v>354.7754644757726</v>
      </c>
      <c r="AW39" s="98">
        <v>1026.9816076930258</v>
      </c>
      <c r="AX39" s="98">
        <v>364.1116609093455</v>
      </c>
      <c r="AY39" s="98">
        <v>1120.3435720287555</v>
      </c>
      <c r="AZ39" s="98">
        <v>634.8613574829615</v>
      </c>
      <c r="BA39" s="101" t="s">
        <v>567</v>
      </c>
      <c r="BB39" s="101" t="s">
        <v>567</v>
      </c>
      <c r="BC39" s="101" t="s">
        <v>567</v>
      </c>
      <c r="BD39" s="158">
        <v>0.6528238678</v>
      </c>
      <c r="BE39" s="158">
        <v>0.8878178406</v>
      </c>
      <c r="BF39" s="162">
        <v>1326</v>
      </c>
      <c r="BG39" s="162">
        <v>242</v>
      </c>
      <c r="BH39" s="162">
        <v>2678</v>
      </c>
      <c r="BI39" s="162">
        <v>1177</v>
      </c>
      <c r="BJ39" s="162">
        <v>618</v>
      </c>
      <c r="BK39" s="97"/>
      <c r="BL39" s="97"/>
      <c r="BM39" s="97"/>
      <c r="BN39" s="97"/>
    </row>
    <row r="40" spans="1:66" ht="12.75">
      <c r="A40" s="79" t="s">
        <v>538</v>
      </c>
      <c r="B40" s="79" t="s">
        <v>306</v>
      </c>
      <c r="C40" s="79" t="s">
        <v>65</v>
      </c>
      <c r="D40" s="99">
        <v>6535</v>
      </c>
      <c r="E40" s="99">
        <v>1199</v>
      </c>
      <c r="F40" s="99" t="s">
        <v>352</v>
      </c>
      <c r="G40" s="99">
        <v>35</v>
      </c>
      <c r="H40" s="99">
        <v>14</v>
      </c>
      <c r="I40" s="99">
        <v>96</v>
      </c>
      <c r="J40" s="99">
        <v>642</v>
      </c>
      <c r="K40" s="99">
        <v>170</v>
      </c>
      <c r="L40" s="99">
        <v>1397</v>
      </c>
      <c r="M40" s="99">
        <v>267</v>
      </c>
      <c r="N40" s="99">
        <v>203</v>
      </c>
      <c r="O40" s="99">
        <v>224</v>
      </c>
      <c r="P40" s="159">
        <v>224</v>
      </c>
      <c r="Q40" s="99">
        <v>10</v>
      </c>
      <c r="R40" s="99">
        <v>32</v>
      </c>
      <c r="S40" s="99">
        <v>38</v>
      </c>
      <c r="T40" s="99">
        <v>44</v>
      </c>
      <c r="U40" s="99">
        <v>7</v>
      </c>
      <c r="V40" s="99">
        <v>35</v>
      </c>
      <c r="W40" s="99">
        <v>85</v>
      </c>
      <c r="X40" s="99">
        <v>32</v>
      </c>
      <c r="Y40" s="99">
        <v>111</v>
      </c>
      <c r="Z40" s="99">
        <v>44</v>
      </c>
      <c r="AA40" s="99" t="s">
        <v>567</v>
      </c>
      <c r="AB40" s="99" t="s">
        <v>567</v>
      </c>
      <c r="AC40" s="99" t="s">
        <v>567</v>
      </c>
      <c r="AD40" s="98" t="s">
        <v>330</v>
      </c>
      <c r="AE40" s="100">
        <v>0.18347360367253251</v>
      </c>
      <c r="AF40" s="100">
        <v>0.09</v>
      </c>
      <c r="AG40" s="98">
        <v>535.5776587605203</v>
      </c>
      <c r="AH40" s="98">
        <v>214.23106350420812</v>
      </c>
      <c r="AI40" s="100">
        <v>0.015</v>
      </c>
      <c r="AJ40" s="100">
        <v>0.747381</v>
      </c>
      <c r="AK40" s="100">
        <v>0.711297</v>
      </c>
      <c r="AL40" s="100">
        <v>0.804724</v>
      </c>
      <c r="AM40" s="100">
        <v>0.357909</v>
      </c>
      <c r="AN40" s="100">
        <v>0.524548</v>
      </c>
      <c r="AO40" s="98">
        <v>3427.69701606733</v>
      </c>
      <c r="AP40" s="158">
        <v>1.687427673</v>
      </c>
      <c r="AQ40" s="100">
        <v>0.044642857142857144</v>
      </c>
      <c r="AR40" s="100">
        <v>0.3125</v>
      </c>
      <c r="AS40" s="98">
        <v>581.4843152257077</v>
      </c>
      <c r="AT40" s="98">
        <v>673.2976281560826</v>
      </c>
      <c r="AU40" s="98">
        <v>107.11553175210406</v>
      </c>
      <c r="AV40" s="98">
        <v>535.5776587605203</v>
      </c>
      <c r="AW40" s="98">
        <v>1300.688599846978</v>
      </c>
      <c r="AX40" s="98">
        <v>489.6710022953328</v>
      </c>
      <c r="AY40" s="98">
        <v>1698.5462892119358</v>
      </c>
      <c r="AZ40" s="98">
        <v>673.2976281560826</v>
      </c>
      <c r="BA40" s="100" t="s">
        <v>567</v>
      </c>
      <c r="BB40" s="100" t="s">
        <v>567</v>
      </c>
      <c r="BC40" s="100" t="s">
        <v>567</v>
      </c>
      <c r="BD40" s="158">
        <v>1.473668671</v>
      </c>
      <c r="BE40" s="158">
        <v>1.923478088</v>
      </c>
      <c r="BF40" s="162">
        <v>859</v>
      </c>
      <c r="BG40" s="162">
        <v>239</v>
      </c>
      <c r="BH40" s="162">
        <v>1736</v>
      </c>
      <c r="BI40" s="162">
        <v>746</v>
      </c>
      <c r="BJ40" s="162">
        <v>387</v>
      </c>
      <c r="BK40" s="97"/>
      <c r="BL40" s="97"/>
      <c r="BM40" s="97"/>
      <c r="BN40" s="97"/>
    </row>
    <row r="41" spans="1:66" ht="12.75">
      <c r="A41" s="79" t="s">
        <v>525</v>
      </c>
      <c r="B41" s="79" t="s">
        <v>293</v>
      </c>
      <c r="C41" s="79" t="s">
        <v>65</v>
      </c>
      <c r="D41" s="99">
        <v>2402</v>
      </c>
      <c r="E41" s="99">
        <v>442</v>
      </c>
      <c r="F41" s="99" t="s">
        <v>350</v>
      </c>
      <c r="G41" s="99">
        <v>12</v>
      </c>
      <c r="H41" s="99">
        <v>9</v>
      </c>
      <c r="I41" s="99">
        <v>34</v>
      </c>
      <c r="J41" s="99">
        <v>163</v>
      </c>
      <c r="K41" s="99">
        <v>37</v>
      </c>
      <c r="L41" s="99">
        <v>363</v>
      </c>
      <c r="M41" s="99">
        <v>66</v>
      </c>
      <c r="N41" s="99">
        <v>54</v>
      </c>
      <c r="O41" s="99">
        <v>23</v>
      </c>
      <c r="P41" s="159">
        <v>23</v>
      </c>
      <c r="Q41" s="99">
        <v>6</v>
      </c>
      <c r="R41" s="99">
        <v>10</v>
      </c>
      <c r="S41" s="99">
        <v>11</v>
      </c>
      <c r="T41" s="99" t="s">
        <v>567</v>
      </c>
      <c r="U41" s="99" t="s">
        <v>567</v>
      </c>
      <c r="V41" s="99" t="s">
        <v>567</v>
      </c>
      <c r="W41" s="99">
        <v>24</v>
      </c>
      <c r="X41" s="99" t="s">
        <v>567</v>
      </c>
      <c r="Y41" s="99">
        <v>26</v>
      </c>
      <c r="Z41" s="99">
        <v>16</v>
      </c>
      <c r="AA41" s="99" t="s">
        <v>567</v>
      </c>
      <c r="AB41" s="99" t="s">
        <v>567</v>
      </c>
      <c r="AC41" s="99" t="s">
        <v>567</v>
      </c>
      <c r="AD41" s="98" t="s">
        <v>330</v>
      </c>
      <c r="AE41" s="100">
        <v>0.18401332223147376</v>
      </c>
      <c r="AF41" s="100">
        <v>0.23</v>
      </c>
      <c r="AG41" s="98">
        <v>499.5836802664446</v>
      </c>
      <c r="AH41" s="98">
        <v>374.68776019983346</v>
      </c>
      <c r="AI41" s="100">
        <v>0.013999999999999999</v>
      </c>
      <c r="AJ41" s="100">
        <v>0.641732</v>
      </c>
      <c r="AK41" s="100">
        <v>0.711538</v>
      </c>
      <c r="AL41" s="100">
        <v>0.690114</v>
      </c>
      <c r="AM41" s="100">
        <v>0.279661</v>
      </c>
      <c r="AN41" s="100">
        <v>0.409091</v>
      </c>
      <c r="AO41" s="98">
        <v>957.5353871773522</v>
      </c>
      <c r="AP41" s="158">
        <v>0.5162388229</v>
      </c>
      <c r="AQ41" s="100">
        <v>0.2608695652173913</v>
      </c>
      <c r="AR41" s="100">
        <v>0.6</v>
      </c>
      <c r="AS41" s="98">
        <v>457.9517069109076</v>
      </c>
      <c r="AT41" s="98" t="s">
        <v>567</v>
      </c>
      <c r="AU41" s="98" t="s">
        <v>567</v>
      </c>
      <c r="AV41" s="98" t="s">
        <v>567</v>
      </c>
      <c r="AW41" s="98">
        <v>999.1673605328892</v>
      </c>
      <c r="AX41" s="98" t="s">
        <v>567</v>
      </c>
      <c r="AY41" s="98">
        <v>1082.4313072439634</v>
      </c>
      <c r="AZ41" s="98">
        <v>666.1115736885928</v>
      </c>
      <c r="BA41" s="100" t="s">
        <v>567</v>
      </c>
      <c r="BB41" s="100" t="s">
        <v>567</v>
      </c>
      <c r="BC41" s="100" t="s">
        <v>567</v>
      </c>
      <c r="BD41" s="158">
        <v>0.3272511292</v>
      </c>
      <c r="BE41" s="158">
        <v>0.7746117400999999</v>
      </c>
      <c r="BF41" s="162">
        <v>254</v>
      </c>
      <c r="BG41" s="162">
        <v>52</v>
      </c>
      <c r="BH41" s="162">
        <v>526</v>
      </c>
      <c r="BI41" s="162">
        <v>236</v>
      </c>
      <c r="BJ41" s="162">
        <v>132</v>
      </c>
      <c r="BK41" s="97"/>
      <c r="BL41" s="97"/>
      <c r="BM41" s="97"/>
      <c r="BN41" s="97"/>
    </row>
    <row r="42" spans="1:66" ht="12.75">
      <c r="A42" s="79" t="s">
        <v>526</v>
      </c>
      <c r="B42" s="79" t="s">
        <v>294</v>
      </c>
      <c r="C42" s="79" t="s">
        <v>65</v>
      </c>
      <c r="D42" s="99">
        <v>12450</v>
      </c>
      <c r="E42" s="99">
        <v>2326</v>
      </c>
      <c r="F42" s="99" t="s">
        <v>354</v>
      </c>
      <c r="G42" s="99">
        <v>51</v>
      </c>
      <c r="H42" s="99">
        <v>27</v>
      </c>
      <c r="I42" s="99">
        <v>252</v>
      </c>
      <c r="J42" s="99">
        <v>1275</v>
      </c>
      <c r="K42" s="99">
        <v>286</v>
      </c>
      <c r="L42" s="99">
        <v>2531</v>
      </c>
      <c r="M42" s="99">
        <v>562</v>
      </c>
      <c r="N42" s="99">
        <v>429</v>
      </c>
      <c r="O42" s="99">
        <v>177</v>
      </c>
      <c r="P42" s="159">
        <v>177</v>
      </c>
      <c r="Q42" s="99">
        <v>18</v>
      </c>
      <c r="R42" s="99">
        <v>54</v>
      </c>
      <c r="S42" s="99">
        <v>41</v>
      </c>
      <c r="T42" s="99">
        <v>33</v>
      </c>
      <c r="U42" s="99">
        <v>14</v>
      </c>
      <c r="V42" s="99">
        <v>17</v>
      </c>
      <c r="W42" s="99">
        <v>127</v>
      </c>
      <c r="X42" s="99">
        <v>43</v>
      </c>
      <c r="Y42" s="99">
        <v>109</v>
      </c>
      <c r="Z42" s="99">
        <v>59</v>
      </c>
      <c r="AA42" s="99" t="s">
        <v>567</v>
      </c>
      <c r="AB42" s="99" t="s">
        <v>567</v>
      </c>
      <c r="AC42" s="99" t="s">
        <v>567</v>
      </c>
      <c r="AD42" s="98" t="s">
        <v>330</v>
      </c>
      <c r="AE42" s="100">
        <v>0.1868273092369478</v>
      </c>
      <c r="AF42" s="100">
        <v>0.05</v>
      </c>
      <c r="AG42" s="98">
        <v>409.6385542168675</v>
      </c>
      <c r="AH42" s="98">
        <v>216.86746987951807</v>
      </c>
      <c r="AI42" s="100">
        <v>0.02</v>
      </c>
      <c r="AJ42" s="100">
        <v>0.779817</v>
      </c>
      <c r="AK42" s="100">
        <v>0.783562</v>
      </c>
      <c r="AL42" s="100">
        <v>0.836971</v>
      </c>
      <c r="AM42" s="100">
        <v>0.4</v>
      </c>
      <c r="AN42" s="100">
        <v>0.590909</v>
      </c>
      <c r="AO42" s="98">
        <v>1421.686746987952</v>
      </c>
      <c r="AP42" s="158">
        <v>0.7000341797</v>
      </c>
      <c r="AQ42" s="100">
        <v>0.1016949152542373</v>
      </c>
      <c r="AR42" s="100">
        <v>0.3333333333333333</v>
      </c>
      <c r="AS42" s="98">
        <v>329.3172690763052</v>
      </c>
      <c r="AT42" s="98">
        <v>265.06024096385545</v>
      </c>
      <c r="AU42" s="98">
        <v>112.44979919678715</v>
      </c>
      <c r="AV42" s="98">
        <v>136.54618473895582</v>
      </c>
      <c r="AW42" s="98">
        <v>1020.0803212851406</v>
      </c>
      <c r="AX42" s="98">
        <v>345.3815261044177</v>
      </c>
      <c r="AY42" s="98">
        <v>875.5020080321285</v>
      </c>
      <c r="AZ42" s="98">
        <v>473.8955823293173</v>
      </c>
      <c r="BA42" s="100" t="s">
        <v>567</v>
      </c>
      <c r="BB42" s="100" t="s">
        <v>567</v>
      </c>
      <c r="BC42" s="100" t="s">
        <v>567</v>
      </c>
      <c r="BD42" s="158">
        <v>0.6007007217</v>
      </c>
      <c r="BE42" s="158">
        <v>0.8111026001</v>
      </c>
      <c r="BF42" s="162">
        <v>1635</v>
      </c>
      <c r="BG42" s="162">
        <v>365</v>
      </c>
      <c r="BH42" s="162">
        <v>3024</v>
      </c>
      <c r="BI42" s="162">
        <v>1405</v>
      </c>
      <c r="BJ42" s="162">
        <v>726</v>
      </c>
      <c r="BK42" s="97"/>
      <c r="BL42" s="97"/>
      <c r="BM42" s="97"/>
      <c r="BN42" s="97"/>
    </row>
    <row r="43" spans="1:66" ht="12.75">
      <c r="A43" s="79" t="s">
        <v>517</v>
      </c>
      <c r="B43" s="79" t="s">
        <v>285</v>
      </c>
      <c r="C43" s="79" t="s">
        <v>65</v>
      </c>
      <c r="D43" s="99">
        <v>11383</v>
      </c>
      <c r="E43" s="99">
        <v>2197</v>
      </c>
      <c r="F43" s="99" t="s">
        <v>354</v>
      </c>
      <c r="G43" s="99">
        <v>57</v>
      </c>
      <c r="H43" s="99">
        <v>24</v>
      </c>
      <c r="I43" s="99">
        <v>232</v>
      </c>
      <c r="J43" s="99">
        <v>1268</v>
      </c>
      <c r="K43" s="99">
        <v>417</v>
      </c>
      <c r="L43" s="99">
        <v>2277</v>
      </c>
      <c r="M43" s="99">
        <v>660</v>
      </c>
      <c r="N43" s="99">
        <v>490</v>
      </c>
      <c r="O43" s="99">
        <v>173</v>
      </c>
      <c r="P43" s="159">
        <v>173</v>
      </c>
      <c r="Q43" s="99">
        <v>21</v>
      </c>
      <c r="R43" s="99">
        <v>64</v>
      </c>
      <c r="S43" s="99">
        <v>37</v>
      </c>
      <c r="T43" s="99">
        <v>40</v>
      </c>
      <c r="U43" s="99">
        <v>7</v>
      </c>
      <c r="V43" s="99">
        <v>34</v>
      </c>
      <c r="W43" s="99">
        <v>146</v>
      </c>
      <c r="X43" s="99">
        <v>47</v>
      </c>
      <c r="Y43" s="99">
        <v>131</v>
      </c>
      <c r="Z43" s="99">
        <v>72</v>
      </c>
      <c r="AA43" s="99" t="s">
        <v>567</v>
      </c>
      <c r="AB43" s="99" t="s">
        <v>567</v>
      </c>
      <c r="AC43" s="99" t="s">
        <v>567</v>
      </c>
      <c r="AD43" s="98" t="s">
        <v>330</v>
      </c>
      <c r="AE43" s="100">
        <v>0.19300711587454977</v>
      </c>
      <c r="AF43" s="100">
        <v>0.06</v>
      </c>
      <c r="AG43" s="98">
        <v>500.74672757621016</v>
      </c>
      <c r="AH43" s="98">
        <v>210.84072740050954</v>
      </c>
      <c r="AI43" s="100">
        <v>0.02</v>
      </c>
      <c r="AJ43" s="100">
        <v>0.754313</v>
      </c>
      <c r="AK43" s="100">
        <v>0.760949</v>
      </c>
      <c r="AL43" s="100">
        <v>0.813214</v>
      </c>
      <c r="AM43" s="100">
        <v>0.405655</v>
      </c>
      <c r="AN43" s="100">
        <v>0.60794</v>
      </c>
      <c r="AO43" s="98">
        <v>1519.8102433453396</v>
      </c>
      <c r="AP43" s="158">
        <v>0.74569664</v>
      </c>
      <c r="AQ43" s="100">
        <v>0.12138728323699421</v>
      </c>
      <c r="AR43" s="100">
        <v>0.328125</v>
      </c>
      <c r="AS43" s="98">
        <v>325.0461214091189</v>
      </c>
      <c r="AT43" s="98">
        <v>351.40121233418256</v>
      </c>
      <c r="AU43" s="98">
        <v>61.49521215848195</v>
      </c>
      <c r="AV43" s="98">
        <v>298.69103048405515</v>
      </c>
      <c r="AW43" s="98">
        <v>1282.6144250197663</v>
      </c>
      <c r="AX43" s="98">
        <v>412.8964244926645</v>
      </c>
      <c r="AY43" s="98">
        <v>1150.8389703944479</v>
      </c>
      <c r="AZ43" s="98">
        <v>632.5221822015286</v>
      </c>
      <c r="BA43" s="100" t="s">
        <v>567</v>
      </c>
      <c r="BB43" s="100" t="s">
        <v>567</v>
      </c>
      <c r="BC43" s="100" t="s">
        <v>567</v>
      </c>
      <c r="BD43" s="158">
        <v>0.6387150954999999</v>
      </c>
      <c r="BE43" s="158">
        <v>0.8654711914000001</v>
      </c>
      <c r="BF43" s="162">
        <v>1681</v>
      </c>
      <c r="BG43" s="162">
        <v>548</v>
      </c>
      <c r="BH43" s="162">
        <v>2800</v>
      </c>
      <c r="BI43" s="162">
        <v>1627</v>
      </c>
      <c r="BJ43" s="162">
        <v>806</v>
      </c>
      <c r="BK43" s="97"/>
      <c r="BL43" s="97"/>
      <c r="BM43" s="97"/>
      <c r="BN43" s="97"/>
    </row>
    <row r="44" spans="1:66" ht="12.75">
      <c r="A44" s="79" t="s">
        <v>519</v>
      </c>
      <c r="B44" s="79" t="s">
        <v>287</v>
      </c>
      <c r="C44" s="79" t="s">
        <v>65</v>
      </c>
      <c r="D44" s="99">
        <v>11811</v>
      </c>
      <c r="E44" s="99">
        <v>2585</v>
      </c>
      <c r="F44" s="99" t="s">
        <v>354</v>
      </c>
      <c r="G44" s="99">
        <v>20</v>
      </c>
      <c r="H44" s="99">
        <v>27</v>
      </c>
      <c r="I44" s="99">
        <v>277</v>
      </c>
      <c r="J44" s="99">
        <v>1245</v>
      </c>
      <c r="K44" s="99">
        <v>262</v>
      </c>
      <c r="L44" s="99">
        <v>2328</v>
      </c>
      <c r="M44" s="99">
        <v>585</v>
      </c>
      <c r="N44" s="99">
        <v>439</v>
      </c>
      <c r="O44" s="99">
        <v>199</v>
      </c>
      <c r="P44" s="159">
        <v>199</v>
      </c>
      <c r="Q44" s="99">
        <v>23</v>
      </c>
      <c r="R44" s="99">
        <v>50</v>
      </c>
      <c r="S44" s="99">
        <v>65</v>
      </c>
      <c r="T44" s="99">
        <v>33</v>
      </c>
      <c r="U44" s="99">
        <v>10</v>
      </c>
      <c r="V44" s="99">
        <v>28</v>
      </c>
      <c r="W44" s="99">
        <v>132</v>
      </c>
      <c r="X44" s="99">
        <v>38</v>
      </c>
      <c r="Y44" s="99">
        <v>128</v>
      </c>
      <c r="Z44" s="99">
        <v>103</v>
      </c>
      <c r="AA44" s="99" t="s">
        <v>567</v>
      </c>
      <c r="AB44" s="99" t="s">
        <v>567</v>
      </c>
      <c r="AC44" s="99" t="s">
        <v>567</v>
      </c>
      <c r="AD44" s="98" t="s">
        <v>330</v>
      </c>
      <c r="AE44" s="100">
        <v>0.21886377106087546</v>
      </c>
      <c r="AF44" s="100">
        <v>0.06</v>
      </c>
      <c r="AG44" s="98">
        <v>169.33367200067732</v>
      </c>
      <c r="AH44" s="98">
        <v>228.6004572009144</v>
      </c>
      <c r="AI44" s="100">
        <v>0.023</v>
      </c>
      <c r="AJ44" s="100">
        <v>0.760073</v>
      </c>
      <c r="AK44" s="100">
        <v>0.763848</v>
      </c>
      <c r="AL44" s="100">
        <v>0.819141</v>
      </c>
      <c r="AM44" s="100">
        <v>0.419656</v>
      </c>
      <c r="AN44" s="100">
        <v>0.61744</v>
      </c>
      <c r="AO44" s="98">
        <v>1684.8700364067395</v>
      </c>
      <c r="AP44" s="158">
        <v>0.7732431793000001</v>
      </c>
      <c r="AQ44" s="100">
        <v>0.11557788944723618</v>
      </c>
      <c r="AR44" s="100">
        <v>0.46</v>
      </c>
      <c r="AS44" s="98">
        <v>550.3344340022013</v>
      </c>
      <c r="AT44" s="98">
        <v>279.4005588011176</v>
      </c>
      <c r="AU44" s="98">
        <v>84.66683600033866</v>
      </c>
      <c r="AV44" s="98">
        <v>237.06714080094827</v>
      </c>
      <c r="AW44" s="98">
        <v>1117.6022352044704</v>
      </c>
      <c r="AX44" s="98">
        <v>321.73397680128693</v>
      </c>
      <c r="AY44" s="98">
        <v>1083.7355008043348</v>
      </c>
      <c r="AZ44" s="98">
        <v>872.0684108034883</v>
      </c>
      <c r="BA44" s="100" t="s">
        <v>567</v>
      </c>
      <c r="BB44" s="100" t="s">
        <v>567</v>
      </c>
      <c r="BC44" s="100" t="s">
        <v>567</v>
      </c>
      <c r="BD44" s="158">
        <v>0.6695365142999999</v>
      </c>
      <c r="BE44" s="158">
        <v>0.8884632111</v>
      </c>
      <c r="BF44" s="162">
        <v>1638</v>
      </c>
      <c r="BG44" s="162">
        <v>343</v>
      </c>
      <c r="BH44" s="162">
        <v>2842</v>
      </c>
      <c r="BI44" s="162">
        <v>1394</v>
      </c>
      <c r="BJ44" s="162">
        <v>711</v>
      </c>
      <c r="BK44" s="97"/>
      <c r="BL44" s="97"/>
      <c r="BM44" s="97"/>
      <c r="BN44" s="97"/>
    </row>
    <row r="45" spans="1:66" ht="12.75">
      <c r="A45" s="79" t="s">
        <v>557</v>
      </c>
      <c r="B45" s="79" t="s">
        <v>326</v>
      </c>
      <c r="C45" s="79" t="s">
        <v>65</v>
      </c>
      <c r="D45" s="99">
        <v>4994</v>
      </c>
      <c r="E45" s="99">
        <v>467</v>
      </c>
      <c r="F45" s="99" t="s">
        <v>353</v>
      </c>
      <c r="G45" s="99">
        <v>12</v>
      </c>
      <c r="H45" s="99">
        <v>34</v>
      </c>
      <c r="I45" s="99">
        <v>69</v>
      </c>
      <c r="J45" s="99">
        <v>235</v>
      </c>
      <c r="K45" s="99">
        <v>54</v>
      </c>
      <c r="L45" s="99">
        <v>1089</v>
      </c>
      <c r="M45" s="99">
        <v>137</v>
      </c>
      <c r="N45" s="99">
        <v>70</v>
      </c>
      <c r="O45" s="99">
        <v>28</v>
      </c>
      <c r="P45" s="159">
        <v>28</v>
      </c>
      <c r="Q45" s="99" t="s">
        <v>567</v>
      </c>
      <c r="R45" s="99">
        <v>18</v>
      </c>
      <c r="S45" s="99">
        <v>9</v>
      </c>
      <c r="T45" s="99" t="s">
        <v>567</v>
      </c>
      <c r="U45" s="99" t="s">
        <v>567</v>
      </c>
      <c r="V45" s="99">
        <v>8</v>
      </c>
      <c r="W45" s="99">
        <v>20</v>
      </c>
      <c r="X45" s="99" t="s">
        <v>567</v>
      </c>
      <c r="Y45" s="99">
        <v>15</v>
      </c>
      <c r="Z45" s="99">
        <v>15</v>
      </c>
      <c r="AA45" s="99" t="s">
        <v>567</v>
      </c>
      <c r="AB45" s="99" t="s">
        <v>567</v>
      </c>
      <c r="AC45" s="99" t="s">
        <v>567</v>
      </c>
      <c r="AD45" s="98" t="s">
        <v>330</v>
      </c>
      <c r="AE45" s="100">
        <v>0.0935122146575891</v>
      </c>
      <c r="AF45" s="100">
        <v>0.13</v>
      </c>
      <c r="AG45" s="98">
        <v>240.28834601521825</v>
      </c>
      <c r="AH45" s="98">
        <v>680.8169803764517</v>
      </c>
      <c r="AI45" s="100">
        <v>0.013999999999999999</v>
      </c>
      <c r="AJ45" s="100">
        <v>0.660112</v>
      </c>
      <c r="AK45" s="100">
        <v>0.666667</v>
      </c>
      <c r="AL45" s="100">
        <v>0.758885</v>
      </c>
      <c r="AM45" s="100">
        <v>0.45515</v>
      </c>
      <c r="AN45" s="100">
        <v>0.472973</v>
      </c>
      <c r="AO45" s="98">
        <v>560.6728073688427</v>
      </c>
      <c r="AP45" s="158">
        <v>0.3884299088</v>
      </c>
      <c r="AQ45" s="100" t="s">
        <v>567</v>
      </c>
      <c r="AR45" s="100" t="s">
        <v>567</v>
      </c>
      <c r="AS45" s="98">
        <v>180.2162595114137</v>
      </c>
      <c r="AT45" s="98" t="s">
        <v>567</v>
      </c>
      <c r="AU45" s="98" t="s">
        <v>567</v>
      </c>
      <c r="AV45" s="98">
        <v>160.1922306768122</v>
      </c>
      <c r="AW45" s="98">
        <v>400.4805766920304</v>
      </c>
      <c r="AX45" s="98" t="s">
        <v>567</v>
      </c>
      <c r="AY45" s="98">
        <v>300.3604325190228</v>
      </c>
      <c r="AZ45" s="98">
        <v>300.3604325190228</v>
      </c>
      <c r="BA45" s="100" t="s">
        <v>567</v>
      </c>
      <c r="BB45" s="100" t="s">
        <v>567</v>
      </c>
      <c r="BC45" s="100" t="s">
        <v>567</v>
      </c>
      <c r="BD45" s="158">
        <v>0.25810884479999996</v>
      </c>
      <c r="BE45" s="158">
        <v>0.5613893509</v>
      </c>
      <c r="BF45" s="162">
        <v>356</v>
      </c>
      <c r="BG45" s="162">
        <v>81</v>
      </c>
      <c r="BH45" s="162">
        <v>1435</v>
      </c>
      <c r="BI45" s="162">
        <v>301</v>
      </c>
      <c r="BJ45" s="162">
        <v>148</v>
      </c>
      <c r="BK45" s="97"/>
      <c r="BL45" s="97"/>
      <c r="BM45" s="97"/>
      <c r="BN45" s="97"/>
    </row>
    <row r="46" spans="1:66" ht="12.75">
      <c r="A46" s="79" t="s">
        <v>533</v>
      </c>
      <c r="B46" s="79" t="s">
        <v>301</v>
      </c>
      <c r="C46" s="79" t="s">
        <v>65</v>
      </c>
      <c r="D46" s="99">
        <v>5803</v>
      </c>
      <c r="E46" s="99">
        <v>677</v>
      </c>
      <c r="F46" s="99" t="s">
        <v>350</v>
      </c>
      <c r="G46" s="99">
        <v>21</v>
      </c>
      <c r="H46" s="99">
        <v>14</v>
      </c>
      <c r="I46" s="99">
        <v>70</v>
      </c>
      <c r="J46" s="99">
        <v>387</v>
      </c>
      <c r="K46" s="99">
        <v>104</v>
      </c>
      <c r="L46" s="99">
        <v>1170</v>
      </c>
      <c r="M46" s="99">
        <v>108</v>
      </c>
      <c r="N46" s="99">
        <v>67</v>
      </c>
      <c r="O46" s="99">
        <v>109</v>
      </c>
      <c r="P46" s="159">
        <v>109</v>
      </c>
      <c r="Q46" s="99">
        <v>7</v>
      </c>
      <c r="R46" s="99">
        <v>16</v>
      </c>
      <c r="S46" s="99">
        <v>38</v>
      </c>
      <c r="T46" s="99">
        <v>15</v>
      </c>
      <c r="U46" s="99" t="s">
        <v>567</v>
      </c>
      <c r="V46" s="99">
        <v>10</v>
      </c>
      <c r="W46" s="99">
        <v>58</v>
      </c>
      <c r="X46" s="99">
        <v>15</v>
      </c>
      <c r="Y46" s="99">
        <v>61</v>
      </c>
      <c r="Z46" s="99">
        <v>38</v>
      </c>
      <c r="AA46" s="99" t="s">
        <v>567</v>
      </c>
      <c r="AB46" s="99" t="s">
        <v>567</v>
      </c>
      <c r="AC46" s="99" t="s">
        <v>567</v>
      </c>
      <c r="AD46" s="98" t="s">
        <v>330</v>
      </c>
      <c r="AE46" s="100">
        <v>0.11666379458900569</v>
      </c>
      <c r="AF46" s="100">
        <v>0.21</v>
      </c>
      <c r="AG46" s="98">
        <v>361.8817852834741</v>
      </c>
      <c r="AH46" s="98">
        <v>241.25452352231605</v>
      </c>
      <c r="AI46" s="100">
        <v>0.012</v>
      </c>
      <c r="AJ46" s="100">
        <v>0.636513</v>
      </c>
      <c r="AK46" s="100">
        <v>0.611765</v>
      </c>
      <c r="AL46" s="100">
        <v>0.696429</v>
      </c>
      <c r="AM46" s="100">
        <v>0.239468</v>
      </c>
      <c r="AN46" s="100">
        <v>0.313084</v>
      </c>
      <c r="AO46" s="98">
        <v>1878.3387902808893</v>
      </c>
      <c r="AP46" s="158">
        <v>1.136928329</v>
      </c>
      <c r="AQ46" s="100">
        <v>0.06422018348623854</v>
      </c>
      <c r="AR46" s="100">
        <v>0.4375</v>
      </c>
      <c r="AS46" s="98">
        <v>654.8337067034292</v>
      </c>
      <c r="AT46" s="98">
        <v>258.4869894881958</v>
      </c>
      <c r="AU46" s="98" t="s">
        <v>567</v>
      </c>
      <c r="AV46" s="98">
        <v>172.32465965879717</v>
      </c>
      <c r="AW46" s="98">
        <v>999.4830260210236</v>
      </c>
      <c r="AX46" s="98">
        <v>258.4869894881958</v>
      </c>
      <c r="AY46" s="98">
        <v>1051.1804239186627</v>
      </c>
      <c r="AZ46" s="98">
        <v>654.8337067034292</v>
      </c>
      <c r="BA46" s="100" t="s">
        <v>567</v>
      </c>
      <c r="BB46" s="100" t="s">
        <v>567</v>
      </c>
      <c r="BC46" s="100" t="s">
        <v>567</v>
      </c>
      <c r="BD46" s="158">
        <v>0.9335364532</v>
      </c>
      <c r="BE46" s="158">
        <v>1.371473999</v>
      </c>
      <c r="BF46" s="162">
        <v>608</v>
      </c>
      <c r="BG46" s="162">
        <v>170</v>
      </c>
      <c r="BH46" s="162">
        <v>1680</v>
      </c>
      <c r="BI46" s="162">
        <v>451</v>
      </c>
      <c r="BJ46" s="162">
        <v>214</v>
      </c>
      <c r="BK46" s="97"/>
      <c r="BL46" s="97"/>
      <c r="BM46" s="97"/>
      <c r="BN46" s="97"/>
    </row>
    <row r="47" spans="1:66" ht="12.75">
      <c r="A47" s="79" t="s">
        <v>544</v>
      </c>
      <c r="B47" s="79" t="s">
        <v>312</v>
      </c>
      <c r="C47" s="79" t="s">
        <v>65</v>
      </c>
      <c r="D47" s="99">
        <v>6752</v>
      </c>
      <c r="E47" s="99">
        <v>1152</v>
      </c>
      <c r="F47" s="99" t="s">
        <v>354</v>
      </c>
      <c r="G47" s="99">
        <v>26</v>
      </c>
      <c r="H47" s="99">
        <v>13</v>
      </c>
      <c r="I47" s="99">
        <v>117</v>
      </c>
      <c r="J47" s="99">
        <v>624</v>
      </c>
      <c r="K47" s="99">
        <v>133</v>
      </c>
      <c r="L47" s="99">
        <v>1335</v>
      </c>
      <c r="M47" s="99">
        <v>306</v>
      </c>
      <c r="N47" s="99">
        <v>240</v>
      </c>
      <c r="O47" s="99">
        <v>97</v>
      </c>
      <c r="P47" s="159">
        <v>97</v>
      </c>
      <c r="Q47" s="99">
        <v>8</v>
      </c>
      <c r="R47" s="99">
        <v>31</v>
      </c>
      <c r="S47" s="99">
        <v>33</v>
      </c>
      <c r="T47" s="99">
        <v>21</v>
      </c>
      <c r="U47" s="99" t="s">
        <v>567</v>
      </c>
      <c r="V47" s="99">
        <v>19</v>
      </c>
      <c r="W47" s="99">
        <v>51</v>
      </c>
      <c r="X47" s="99">
        <v>8</v>
      </c>
      <c r="Y47" s="99">
        <v>62</v>
      </c>
      <c r="Z47" s="99">
        <v>31</v>
      </c>
      <c r="AA47" s="99" t="s">
        <v>567</v>
      </c>
      <c r="AB47" s="99" t="s">
        <v>567</v>
      </c>
      <c r="AC47" s="99" t="s">
        <v>567</v>
      </c>
      <c r="AD47" s="98" t="s">
        <v>330</v>
      </c>
      <c r="AE47" s="100">
        <v>0.17061611374407584</v>
      </c>
      <c r="AF47" s="100">
        <v>0.06</v>
      </c>
      <c r="AG47" s="98">
        <v>385.07109004739334</v>
      </c>
      <c r="AH47" s="98">
        <v>192.53554502369667</v>
      </c>
      <c r="AI47" s="100">
        <v>0.017</v>
      </c>
      <c r="AJ47" s="100">
        <v>0.75</v>
      </c>
      <c r="AK47" s="100">
        <v>0.777778</v>
      </c>
      <c r="AL47" s="100">
        <v>0.782074</v>
      </c>
      <c r="AM47" s="100">
        <v>0.393822</v>
      </c>
      <c r="AN47" s="100">
        <v>0.597015</v>
      </c>
      <c r="AO47" s="98">
        <v>1436.6113744075828</v>
      </c>
      <c r="AP47" s="158">
        <v>0.7517504882999999</v>
      </c>
      <c r="AQ47" s="100">
        <v>0.08247422680412371</v>
      </c>
      <c r="AR47" s="100">
        <v>0.25806451612903225</v>
      </c>
      <c r="AS47" s="98">
        <v>488.74407582938386</v>
      </c>
      <c r="AT47" s="98">
        <v>311.01895734597156</v>
      </c>
      <c r="AU47" s="98" t="s">
        <v>567</v>
      </c>
      <c r="AV47" s="98">
        <v>281.3981042654028</v>
      </c>
      <c r="AW47" s="98">
        <v>755.3317535545024</v>
      </c>
      <c r="AX47" s="98">
        <v>118.48341232227489</v>
      </c>
      <c r="AY47" s="98">
        <v>918.2464454976304</v>
      </c>
      <c r="AZ47" s="98">
        <v>459.1232227488152</v>
      </c>
      <c r="BA47" s="100" t="s">
        <v>567</v>
      </c>
      <c r="BB47" s="100" t="s">
        <v>567</v>
      </c>
      <c r="BC47" s="100" t="s">
        <v>567</v>
      </c>
      <c r="BD47" s="158">
        <v>0.6096190262</v>
      </c>
      <c r="BE47" s="158">
        <v>0.9170718384</v>
      </c>
      <c r="BF47" s="162">
        <v>832</v>
      </c>
      <c r="BG47" s="162">
        <v>171</v>
      </c>
      <c r="BH47" s="162">
        <v>1707</v>
      </c>
      <c r="BI47" s="162">
        <v>777</v>
      </c>
      <c r="BJ47" s="162">
        <v>402</v>
      </c>
      <c r="BK47" s="97"/>
      <c r="BL47" s="97"/>
      <c r="BM47" s="97"/>
      <c r="BN47" s="97"/>
    </row>
    <row r="48" spans="1:66" ht="12.75">
      <c r="A48" s="79" t="s">
        <v>552</v>
      </c>
      <c r="B48" s="79" t="s">
        <v>321</v>
      </c>
      <c r="C48" s="79" t="s">
        <v>65</v>
      </c>
      <c r="D48" s="99">
        <v>3515</v>
      </c>
      <c r="E48" s="99">
        <v>603</v>
      </c>
      <c r="F48" s="99" t="s">
        <v>354</v>
      </c>
      <c r="G48" s="99">
        <v>13</v>
      </c>
      <c r="H48" s="99">
        <v>8</v>
      </c>
      <c r="I48" s="99">
        <v>59</v>
      </c>
      <c r="J48" s="99">
        <v>275</v>
      </c>
      <c r="K48" s="99">
        <v>61</v>
      </c>
      <c r="L48" s="99">
        <v>669</v>
      </c>
      <c r="M48" s="99">
        <v>154</v>
      </c>
      <c r="N48" s="99">
        <v>122</v>
      </c>
      <c r="O48" s="99">
        <v>27</v>
      </c>
      <c r="P48" s="159">
        <v>27</v>
      </c>
      <c r="Q48" s="99" t="s">
        <v>567</v>
      </c>
      <c r="R48" s="99">
        <v>13</v>
      </c>
      <c r="S48" s="99">
        <v>11</v>
      </c>
      <c r="T48" s="99" t="s">
        <v>567</v>
      </c>
      <c r="U48" s="99" t="s">
        <v>567</v>
      </c>
      <c r="V48" s="99" t="s">
        <v>567</v>
      </c>
      <c r="W48" s="99">
        <v>27</v>
      </c>
      <c r="X48" s="99">
        <v>10</v>
      </c>
      <c r="Y48" s="99">
        <v>31</v>
      </c>
      <c r="Z48" s="99">
        <v>16</v>
      </c>
      <c r="AA48" s="99" t="s">
        <v>567</v>
      </c>
      <c r="AB48" s="99" t="s">
        <v>567</v>
      </c>
      <c r="AC48" s="99" t="s">
        <v>567</v>
      </c>
      <c r="AD48" s="98" t="s">
        <v>330</v>
      </c>
      <c r="AE48" s="100">
        <v>0.17155049786628734</v>
      </c>
      <c r="AF48" s="100">
        <v>0.06</v>
      </c>
      <c r="AG48" s="98">
        <v>369.8435277382646</v>
      </c>
      <c r="AH48" s="98">
        <v>227.59601706970128</v>
      </c>
      <c r="AI48" s="100">
        <v>0.017</v>
      </c>
      <c r="AJ48" s="100">
        <v>0.701531</v>
      </c>
      <c r="AK48" s="100">
        <v>0.743902</v>
      </c>
      <c r="AL48" s="100">
        <v>0.78063</v>
      </c>
      <c r="AM48" s="100">
        <v>0.428969</v>
      </c>
      <c r="AN48" s="100">
        <v>0.616162</v>
      </c>
      <c r="AO48" s="98">
        <v>768.1365576102418</v>
      </c>
      <c r="AP48" s="158">
        <v>0.41700336460000004</v>
      </c>
      <c r="AQ48" s="100" t="s">
        <v>567</v>
      </c>
      <c r="AR48" s="100" t="s">
        <v>567</v>
      </c>
      <c r="AS48" s="98">
        <v>312.9445234708393</v>
      </c>
      <c r="AT48" s="98" t="s">
        <v>567</v>
      </c>
      <c r="AU48" s="98" t="s">
        <v>567</v>
      </c>
      <c r="AV48" s="98" t="s">
        <v>567</v>
      </c>
      <c r="AW48" s="98">
        <v>768.1365576102418</v>
      </c>
      <c r="AX48" s="98">
        <v>284.4950213371266</v>
      </c>
      <c r="AY48" s="98">
        <v>881.9345661450925</v>
      </c>
      <c r="AZ48" s="98">
        <v>455.19203413940255</v>
      </c>
      <c r="BA48" s="100" t="s">
        <v>567</v>
      </c>
      <c r="BB48" s="100" t="s">
        <v>567</v>
      </c>
      <c r="BC48" s="100" t="s">
        <v>567</v>
      </c>
      <c r="BD48" s="158">
        <v>0.2748078346</v>
      </c>
      <c r="BE48" s="158">
        <v>0.6067179871</v>
      </c>
      <c r="BF48" s="162">
        <v>392</v>
      </c>
      <c r="BG48" s="162">
        <v>82</v>
      </c>
      <c r="BH48" s="162">
        <v>857</v>
      </c>
      <c r="BI48" s="162">
        <v>359</v>
      </c>
      <c r="BJ48" s="162">
        <v>198</v>
      </c>
      <c r="BK48" s="97"/>
      <c r="BL48" s="97"/>
      <c r="BM48" s="97"/>
      <c r="BN48" s="97"/>
    </row>
    <row r="49" spans="1:66" ht="12.75">
      <c r="A49" s="79" t="s">
        <v>549</v>
      </c>
      <c r="B49" s="79" t="s">
        <v>318</v>
      </c>
      <c r="C49" s="79" t="s">
        <v>65</v>
      </c>
      <c r="D49" s="99">
        <v>4503</v>
      </c>
      <c r="E49" s="99">
        <v>834</v>
      </c>
      <c r="F49" s="99" t="s">
        <v>352</v>
      </c>
      <c r="G49" s="99">
        <v>26</v>
      </c>
      <c r="H49" s="99">
        <v>11</v>
      </c>
      <c r="I49" s="99">
        <v>82</v>
      </c>
      <c r="J49" s="99">
        <v>439</v>
      </c>
      <c r="K49" s="99">
        <v>98</v>
      </c>
      <c r="L49" s="99">
        <v>955</v>
      </c>
      <c r="M49" s="99">
        <v>196</v>
      </c>
      <c r="N49" s="99">
        <v>150</v>
      </c>
      <c r="O49" s="99">
        <v>64</v>
      </c>
      <c r="P49" s="159">
        <v>64</v>
      </c>
      <c r="Q49" s="99">
        <v>10</v>
      </c>
      <c r="R49" s="99">
        <v>20</v>
      </c>
      <c r="S49" s="99">
        <v>19</v>
      </c>
      <c r="T49" s="99">
        <v>7</v>
      </c>
      <c r="U49" s="99" t="s">
        <v>567</v>
      </c>
      <c r="V49" s="99">
        <v>15</v>
      </c>
      <c r="W49" s="99">
        <v>56</v>
      </c>
      <c r="X49" s="99">
        <v>14</v>
      </c>
      <c r="Y49" s="99">
        <v>58</v>
      </c>
      <c r="Z49" s="99">
        <v>21</v>
      </c>
      <c r="AA49" s="99" t="s">
        <v>567</v>
      </c>
      <c r="AB49" s="99" t="s">
        <v>567</v>
      </c>
      <c r="AC49" s="99" t="s">
        <v>567</v>
      </c>
      <c r="AD49" s="98" t="s">
        <v>330</v>
      </c>
      <c r="AE49" s="100">
        <v>0.18520986009327114</v>
      </c>
      <c r="AF49" s="100">
        <v>0.09</v>
      </c>
      <c r="AG49" s="98">
        <v>577.3928492116366</v>
      </c>
      <c r="AH49" s="98">
        <v>244.28159005107705</v>
      </c>
      <c r="AI49" s="100">
        <v>0.018000000000000002</v>
      </c>
      <c r="AJ49" s="100">
        <v>0.706924</v>
      </c>
      <c r="AK49" s="100">
        <v>0.742424</v>
      </c>
      <c r="AL49" s="100">
        <v>0.815542</v>
      </c>
      <c r="AM49" s="100">
        <v>0.368421</v>
      </c>
      <c r="AN49" s="100">
        <v>0.543478</v>
      </c>
      <c r="AO49" s="98">
        <v>1421.274705751721</v>
      </c>
      <c r="AP49" s="158">
        <v>0.7046755981</v>
      </c>
      <c r="AQ49" s="100">
        <v>0.15625</v>
      </c>
      <c r="AR49" s="100">
        <v>0.5</v>
      </c>
      <c r="AS49" s="98">
        <v>421.9409282700422</v>
      </c>
      <c r="AT49" s="98">
        <v>155.4519209415945</v>
      </c>
      <c r="AU49" s="98" t="s">
        <v>567</v>
      </c>
      <c r="AV49" s="98">
        <v>333.11125916055965</v>
      </c>
      <c r="AW49" s="98">
        <v>1243.615367532756</v>
      </c>
      <c r="AX49" s="98">
        <v>310.903841883189</v>
      </c>
      <c r="AY49" s="98">
        <v>1288.0302020874972</v>
      </c>
      <c r="AZ49" s="98">
        <v>466.3557628247835</v>
      </c>
      <c r="BA49" s="101" t="s">
        <v>567</v>
      </c>
      <c r="BB49" s="101" t="s">
        <v>567</v>
      </c>
      <c r="BC49" s="101" t="s">
        <v>567</v>
      </c>
      <c r="BD49" s="158">
        <v>0.5426860809</v>
      </c>
      <c r="BE49" s="158">
        <v>0.8998550415</v>
      </c>
      <c r="BF49" s="162">
        <v>621</v>
      </c>
      <c r="BG49" s="162">
        <v>132</v>
      </c>
      <c r="BH49" s="162">
        <v>1171</v>
      </c>
      <c r="BI49" s="162">
        <v>532</v>
      </c>
      <c r="BJ49" s="162">
        <v>276</v>
      </c>
      <c r="BK49" s="97"/>
      <c r="BL49" s="97"/>
      <c r="BM49" s="97"/>
      <c r="BN49" s="97"/>
    </row>
    <row r="50" spans="1:66" ht="12.75">
      <c r="A50" s="79" t="s">
        <v>559</v>
      </c>
      <c r="B50" s="79" t="s">
        <v>329</v>
      </c>
      <c r="C50" s="79" t="s">
        <v>65</v>
      </c>
      <c r="D50" s="99">
        <v>7611</v>
      </c>
      <c r="E50" s="99">
        <v>899</v>
      </c>
      <c r="F50" s="99" t="s">
        <v>353</v>
      </c>
      <c r="G50" s="99">
        <v>28</v>
      </c>
      <c r="H50" s="99">
        <v>13</v>
      </c>
      <c r="I50" s="99">
        <v>104</v>
      </c>
      <c r="J50" s="99">
        <v>546</v>
      </c>
      <c r="K50" s="99">
        <v>106</v>
      </c>
      <c r="L50" s="99">
        <v>1717</v>
      </c>
      <c r="M50" s="99">
        <v>209</v>
      </c>
      <c r="N50" s="99">
        <v>154</v>
      </c>
      <c r="O50" s="99">
        <v>147</v>
      </c>
      <c r="P50" s="159">
        <v>147</v>
      </c>
      <c r="Q50" s="99">
        <v>12</v>
      </c>
      <c r="R50" s="99">
        <v>18</v>
      </c>
      <c r="S50" s="99">
        <v>51</v>
      </c>
      <c r="T50" s="99">
        <v>36</v>
      </c>
      <c r="U50" s="99">
        <v>7</v>
      </c>
      <c r="V50" s="99">
        <v>6</v>
      </c>
      <c r="W50" s="99">
        <v>69</v>
      </c>
      <c r="X50" s="99">
        <v>37</v>
      </c>
      <c r="Y50" s="99">
        <v>53</v>
      </c>
      <c r="Z50" s="99">
        <v>30</v>
      </c>
      <c r="AA50" s="99" t="s">
        <v>567</v>
      </c>
      <c r="AB50" s="99" t="s">
        <v>567</v>
      </c>
      <c r="AC50" s="99" t="s">
        <v>567</v>
      </c>
      <c r="AD50" s="98" t="s">
        <v>330</v>
      </c>
      <c r="AE50" s="100">
        <v>0.11811851267901721</v>
      </c>
      <c r="AF50" s="100">
        <v>0.15</v>
      </c>
      <c r="AG50" s="98">
        <v>367.88858231507027</v>
      </c>
      <c r="AH50" s="98">
        <v>170.80541321771122</v>
      </c>
      <c r="AI50" s="100">
        <v>0.013999999999999999</v>
      </c>
      <c r="AJ50" s="100">
        <v>0.700899</v>
      </c>
      <c r="AK50" s="100">
        <v>0.716216</v>
      </c>
      <c r="AL50" s="100">
        <v>0.84332</v>
      </c>
      <c r="AM50" s="100">
        <v>0.362847</v>
      </c>
      <c r="AN50" s="100">
        <v>0.513333</v>
      </c>
      <c r="AO50" s="98">
        <v>1931.415057154119</v>
      </c>
      <c r="AP50" s="158">
        <v>1.181000595</v>
      </c>
      <c r="AQ50" s="100">
        <v>0.08163265306122448</v>
      </c>
      <c r="AR50" s="100">
        <v>0.6666666666666666</v>
      </c>
      <c r="AS50" s="98">
        <v>670.0827749310209</v>
      </c>
      <c r="AT50" s="98">
        <v>472.9996058336618</v>
      </c>
      <c r="AU50" s="98">
        <v>91.97214557876757</v>
      </c>
      <c r="AV50" s="98">
        <v>78.83326763894364</v>
      </c>
      <c r="AW50" s="98">
        <v>906.5825778478518</v>
      </c>
      <c r="AX50" s="98">
        <v>486.13848377348575</v>
      </c>
      <c r="AY50" s="98">
        <v>696.3605308106688</v>
      </c>
      <c r="AZ50" s="98">
        <v>394.16633819471815</v>
      </c>
      <c r="BA50" s="100" t="s">
        <v>567</v>
      </c>
      <c r="BB50" s="100" t="s">
        <v>567</v>
      </c>
      <c r="BC50" s="100" t="s">
        <v>567</v>
      </c>
      <c r="BD50" s="158">
        <v>0.9978053284</v>
      </c>
      <c r="BE50" s="158">
        <v>1.388089905</v>
      </c>
      <c r="BF50" s="162">
        <v>779</v>
      </c>
      <c r="BG50" s="162">
        <v>148</v>
      </c>
      <c r="BH50" s="162">
        <v>2036</v>
      </c>
      <c r="BI50" s="162">
        <v>576</v>
      </c>
      <c r="BJ50" s="162">
        <v>300</v>
      </c>
      <c r="BK50" s="97"/>
      <c r="BL50" s="97"/>
      <c r="BM50" s="97"/>
      <c r="BN50" s="97"/>
    </row>
    <row r="51" spans="1:66" ht="12.75">
      <c r="A51" s="79" t="s">
        <v>66</v>
      </c>
      <c r="B51" s="94" t="s">
        <v>65</v>
      </c>
      <c r="C51" s="94" t="s">
        <v>7</v>
      </c>
      <c r="D51" s="99">
        <v>320318</v>
      </c>
      <c r="E51" s="99">
        <v>53895</v>
      </c>
      <c r="F51" s="99">
        <v>34652.71</v>
      </c>
      <c r="G51" s="99">
        <v>1317</v>
      </c>
      <c r="H51" s="99">
        <v>765</v>
      </c>
      <c r="I51" s="99">
        <v>5615</v>
      </c>
      <c r="J51" s="99">
        <v>27654</v>
      </c>
      <c r="K51" s="99">
        <v>6515</v>
      </c>
      <c r="L51" s="99">
        <v>65549</v>
      </c>
      <c r="M51" s="99">
        <v>12937</v>
      </c>
      <c r="N51" s="99">
        <v>9708</v>
      </c>
      <c r="O51" s="99">
        <v>5391</v>
      </c>
      <c r="P51" s="99">
        <v>5391</v>
      </c>
      <c r="Q51" s="99">
        <v>552</v>
      </c>
      <c r="R51" s="99">
        <v>1330</v>
      </c>
      <c r="S51" s="99">
        <v>1521</v>
      </c>
      <c r="T51" s="99">
        <v>992</v>
      </c>
      <c r="U51" s="99">
        <v>194</v>
      </c>
      <c r="V51" s="99">
        <v>740</v>
      </c>
      <c r="W51" s="99">
        <v>3023</v>
      </c>
      <c r="X51" s="99">
        <v>1005</v>
      </c>
      <c r="Y51" s="99">
        <v>3388</v>
      </c>
      <c r="Z51" s="99">
        <v>1729</v>
      </c>
      <c r="AA51" s="99">
        <v>0</v>
      </c>
      <c r="AB51" s="99">
        <v>0</v>
      </c>
      <c r="AC51" s="99">
        <v>0</v>
      </c>
      <c r="AD51" s="98">
        <v>0</v>
      </c>
      <c r="AE51" s="101">
        <v>0.16825467191977972</v>
      </c>
      <c r="AF51" s="101">
        <v>0.10818221267615306</v>
      </c>
      <c r="AG51" s="98">
        <v>411.15391579617756</v>
      </c>
      <c r="AH51" s="98">
        <v>238.825167489807</v>
      </c>
      <c r="AI51" s="101">
        <v>0.01752945510399041</v>
      </c>
      <c r="AJ51" s="101">
        <v>0.7143521388716677</v>
      </c>
      <c r="AK51" s="101">
        <v>0.7060034677069787</v>
      </c>
      <c r="AL51" s="101">
        <v>0.7831234618049748</v>
      </c>
      <c r="AM51" s="101">
        <v>0.37799853907962017</v>
      </c>
      <c r="AN51" s="101">
        <v>0.549934855265394</v>
      </c>
      <c r="AO51" s="98">
        <v>1683.015003839934</v>
      </c>
      <c r="AP51" s="98">
        <v>0</v>
      </c>
      <c r="AQ51" s="101">
        <v>0.10239287701725097</v>
      </c>
      <c r="AR51" s="101">
        <v>0.4150375939849624</v>
      </c>
      <c r="AS51" s="98">
        <v>474.84062712679275</v>
      </c>
      <c r="AT51" s="98">
        <v>309.69224333318766</v>
      </c>
      <c r="AU51" s="98">
        <v>60.56481371636936</v>
      </c>
      <c r="AV51" s="98">
        <v>231.02042345419238</v>
      </c>
      <c r="AW51" s="98">
        <v>943.7496487865184</v>
      </c>
      <c r="AX51" s="98">
        <v>313.7507102317072</v>
      </c>
      <c r="AY51" s="98">
        <v>1057.6989117064916</v>
      </c>
      <c r="AZ51" s="98">
        <v>539.7760975031063</v>
      </c>
      <c r="BA51" s="101">
        <v>0</v>
      </c>
      <c r="BB51" s="101">
        <v>0</v>
      </c>
      <c r="BC51" s="101">
        <v>0</v>
      </c>
      <c r="BD51" s="98">
        <v>0</v>
      </c>
      <c r="BE51" s="98">
        <v>0</v>
      </c>
      <c r="BF51" s="99">
        <v>38712</v>
      </c>
      <c r="BG51" s="99">
        <v>9228</v>
      </c>
      <c r="BH51" s="99">
        <v>83702</v>
      </c>
      <c r="BI51" s="99">
        <v>34225</v>
      </c>
      <c r="BJ51" s="99">
        <v>17653</v>
      </c>
      <c r="BK51" s="97"/>
      <c r="BL51" s="97"/>
      <c r="BM51" s="97"/>
      <c r="BN51" s="97"/>
    </row>
    <row r="52" spans="1:66" ht="12.75">
      <c r="A52" s="79" t="s">
        <v>24</v>
      </c>
      <c r="B52" s="94" t="s">
        <v>7</v>
      </c>
      <c r="C52" s="94" t="s">
        <v>7</v>
      </c>
      <c r="D52" s="99">
        <v>54615830</v>
      </c>
      <c r="E52" s="99">
        <v>8737890</v>
      </c>
      <c r="F52" s="99">
        <v>8198344.169999988</v>
      </c>
      <c r="G52" s="99">
        <v>243379</v>
      </c>
      <c r="H52" s="99">
        <v>127868</v>
      </c>
      <c r="I52" s="99">
        <v>870616</v>
      </c>
      <c r="J52" s="99">
        <v>4592627</v>
      </c>
      <c r="K52" s="99">
        <v>1679592</v>
      </c>
      <c r="L52" s="99">
        <v>10150944</v>
      </c>
      <c r="M52" s="99">
        <v>2959539</v>
      </c>
      <c r="N52" s="99">
        <v>1629320</v>
      </c>
      <c r="O52" s="99">
        <v>989730</v>
      </c>
      <c r="P52" s="99">
        <v>989730</v>
      </c>
      <c r="Q52" s="99">
        <v>108072</v>
      </c>
      <c r="R52" s="99">
        <v>238330</v>
      </c>
      <c r="S52" s="99">
        <v>206300</v>
      </c>
      <c r="T52" s="99">
        <v>154264</v>
      </c>
      <c r="U52" s="99">
        <v>38486</v>
      </c>
      <c r="V52" s="99">
        <v>176535</v>
      </c>
      <c r="W52" s="99">
        <v>307276</v>
      </c>
      <c r="X52" s="99">
        <v>221506</v>
      </c>
      <c r="Y52" s="99">
        <v>578574</v>
      </c>
      <c r="Z52" s="99">
        <v>318377</v>
      </c>
      <c r="AA52" s="99">
        <v>0</v>
      </c>
      <c r="AB52" s="99">
        <v>0</v>
      </c>
      <c r="AC52" s="99">
        <v>0</v>
      </c>
      <c r="AD52" s="98">
        <v>0</v>
      </c>
      <c r="AE52" s="101">
        <v>0.1599882305185145</v>
      </c>
      <c r="AF52" s="101">
        <v>0.15010930292554353</v>
      </c>
      <c r="AG52" s="98">
        <v>445.6198871279627</v>
      </c>
      <c r="AH52" s="98">
        <v>234.12259778895606</v>
      </c>
      <c r="AI52" s="101">
        <v>0.015940726342527432</v>
      </c>
      <c r="AJ52" s="101">
        <v>0.7248631360507991</v>
      </c>
      <c r="AK52" s="101">
        <v>0.7467412166569077</v>
      </c>
      <c r="AL52" s="101">
        <v>0.7559681673907895</v>
      </c>
      <c r="AM52" s="101">
        <v>0.5147293797466616</v>
      </c>
      <c r="AN52" s="101">
        <v>0.5752927626212945</v>
      </c>
      <c r="AO52" s="98">
        <v>1812.1669120472948</v>
      </c>
      <c r="AP52" s="98">
        <v>1</v>
      </c>
      <c r="AQ52" s="101">
        <v>0.10919341638628717</v>
      </c>
      <c r="AR52" s="101">
        <v>0.4534552930810221</v>
      </c>
      <c r="AS52" s="98">
        <v>377.7293140102421</v>
      </c>
      <c r="AT52" s="98">
        <v>282.45290788403287</v>
      </c>
      <c r="AU52" s="98">
        <v>70.46674929228394</v>
      </c>
      <c r="AV52" s="98">
        <v>323.23046266988894</v>
      </c>
      <c r="AW52" s="98">
        <v>562.6134400960308</v>
      </c>
      <c r="AX52" s="98">
        <v>405.57105879375996</v>
      </c>
      <c r="AY52" s="98">
        <v>1059.3522061277838</v>
      </c>
      <c r="AZ52" s="98">
        <v>582.9390489900089</v>
      </c>
      <c r="BA52" s="101">
        <v>0</v>
      </c>
      <c r="BB52" s="101">
        <v>0</v>
      </c>
      <c r="BC52" s="101">
        <v>0</v>
      </c>
      <c r="BD52" s="98">
        <v>0</v>
      </c>
      <c r="BE52" s="98">
        <v>0</v>
      </c>
      <c r="BF52" s="99">
        <v>6335854</v>
      </c>
      <c r="BG52" s="99">
        <v>2249229</v>
      </c>
      <c r="BH52" s="99">
        <v>13427740</v>
      </c>
      <c r="BI52" s="99">
        <v>5749699</v>
      </c>
      <c r="BJ52" s="99">
        <v>2832158</v>
      </c>
      <c r="BK52" s="97"/>
      <c r="BL52" s="97"/>
      <c r="BM52" s="97"/>
      <c r="BN52" s="97"/>
    </row>
    <row r="53" spans="1:66" ht="12.75">
      <c r="A53" s="8"/>
      <c r="B53" s="8"/>
      <c r="C53" s="8"/>
      <c r="D53" s="299"/>
      <c r="E53" s="299"/>
      <c r="F53" s="299"/>
      <c r="G53" s="299"/>
      <c r="H53" s="299"/>
      <c r="I53" s="299"/>
      <c r="J53" s="299"/>
      <c r="K53" s="299"/>
      <c r="L53" s="299"/>
      <c r="M53" s="299"/>
      <c r="N53" s="299"/>
      <c r="O53" s="299"/>
      <c r="P53" s="300"/>
      <c r="Q53" s="299"/>
      <c r="R53" s="299"/>
      <c r="S53" s="299"/>
      <c r="T53" s="299"/>
      <c r="U53" s="299"/>
      <c r="V53" s="299"/>
      <c r="W53" s="299"/>
      <c r="X53" s="299"/>
      <c r="Y53" s="299"/>
      <c r="Z53" s="299"/>
      <c r="AA53" s="299"/>
      <c r="AB53" s="299"/>
      <c r="AC53" s="299"/>
      <c r="AD53" s="295"/>
      <c r="AE53" s="301"/>
      <c r="AF53" s="301"/>
      <c r="AG53" s="295"/>
      <c r="AH53" s="295"/>
      <c r="AI53" s="301"/>
      <c r="AJ53" s="301"/>
      <c r="AK53" s="301"/>
      <c r="AL53" s="301"/>
      <c r="AM53" s="301"/>
      <c r="AN53" s="301"/>
      <c r="AO53" s="295"/>
      <c r="AP53" s="296"/>
      <c r="AQ53" s="301"/>
      <c r="AR53" s="301"/>
      <c r="AS53" s="295"/>
      <c r="AT53" s="295"/>
      <c r="AU53" s="295"/>
      <c r="AV53" s="295"/>
      <c r="AW53" s="295"/>
      <c r="AX53" s="295"/>
      <c r="AY53" s="295"/>
      <c r="AZ53" s="295"/>
      <c r="BA53" s="301"/>
      <c r="BB53" s="301"/>
      <c r="BC53" s="301"/>
      <c r="BD53" s="296"/>
      <c r="BE53" s="296"/>
      <c r="BF53" s="297"/>
      <c r="BG53" s="297"/>
      <c r="BH53" s="297"/>
      <c r="BI53" s="297"/>
      <c r="BJ53" s="297"/>
      <c r="BK53" s="97"/>
      <c r="BL53" s="97"/>
      <c r="BM53" s="97"/>
      <c r="BN53" s="97"/>
    </row>
    <row r="54" spans="1:66" ht="12.75">
      <c r="A54" s="8"/>
      <c r="B54" s="8"/>
      <c r="C54" s="8"/>
      <c r="D54" s="299"/>
      <c r="E54" s="299"/>
      <c r="F54" s="299"/>
      <c r="G54" s="299"/>
      <c r="H54" s="299"/>
      <c r="I54" s="299"/>
      <c r="J54" s="299"/>
      <c r="K54" s="299"/>
      <c r="L54" s="299"/>
      <c r="M54" s="299"/>
      <c r="N54" s="299"/>
      <c r="O54" s="299"/>
      <c r="P54" s="300"/>
      <c r="Q54" s="299"/>
      <c r="R54" s="299"/>
      <c r="S54" s="299"/>
      <c r="T54" s="299"/>
      <c r="U54" s="299"/>
      <c r="V54" s="299"/>
      <c r="W54" s="299"/>
      <c r="X54" s="299"/>
      <c r="Y54" s="299"/>
      <c r="Z54" s="299"/>
      <c r="AA54" s="299"/>
      <c r="AB54" s="299"/>
      <c r="AC54" s="299"/>
      <c r="AD54" s="295"/>
      <c r="AE54" s="301"/>
      <c r="AF54" s="301"/>
      <c r="AG54" s="295"/>
      <c r="AH54" s="295"/>
      <c r="AI54" s="301"/>
      <c r="AJ54" s="301"/>
      <c r="AK54" s="301"/>
      <c r="AL54" s="301"/>
      <c r="AM54" s="301"/>
      <c r="AN54" s="301"/>
      <c r="AO54" s="295"/>
      <c r="AP54" s="296"/>
      <c r="AQ54" s="301"/>
      <c r="AR54" s="301"/>
      <c r="AS54" s="295"/>
      <c r="AT54" s="295"/>
      <c r="AU54" s="295"/>
      <c r="AV54" s="295"/>
      <c r="AW54" s="295"/>
      <c r="AX54" s="295"/>
      <c r="AY54" s="295"/>
      <c r="AZ54" s="295"/>
      <c r="BA54" s="301"/>
      <c r="BB54" s="301"/>
      <c r="BC54" s="301"/>
      <c r="BD54" s="296"/>
      <c r="BE54" s="296"/>
      <c r="BF54" s="297"/>
      <c r="BG54" s="297"/>
      <c r="BH54" s="297"/>
      <c r="BI54" s="297"/>
      <c r="BJ54" s="297"/>
      <c r="BK54" s="97"/>
      <c r="BL54" s="97"/>
      <c r="BM54" s="97"/>
      <c r="BN54" s="97"/>
    </row>
    <row r="55" spans="1:66" ht="12.75">
      <c r="A55" s="8"/>
      <c r="B55" s="8"/>
      <c r="C55" s="8"/>
      <c r="D55" s="299"/>
      <c r="E55" s="299"/>
      <c r="F55" s="299"/>
      <c r="G55" s="299"/>
      <c r="H55" s="299"/>
      <c r="I55" s="299"/>
      <c r="J55" s="299"/>
      <c r="K55" s="299"/>
      <c r="L55" s="299"/>
      <c r="M55" s="299"/>
      <c r="N55" s="299"/>
      <c r="O55" s="299"/>
      <c r="P55" s="300"/>
      <c r="Q55" s="299"/>
      <c r="R55" s="299"/>
      <c r="S55" s="299"/>
      <c r="T55" s="299"/>
      <c r="U55" s="299"/>
      <c r="V55" s="299"/>
      <c r="W55" s="299"/>
      <c r="X55" s="299"/>
      <c r="Y55" s="299"/>
      <c r="Z55" s="299"/>
      <c r="AA55" s="299"/>
      <c r="AB55" s="299"/>
      <c r="AC55" s="299"/>
      <c r="AD55" s="295"/>
      <c r="AE55" s="301"/>
      <c r="AF55" s="301"/>
      <c r="AG55" s="295"/>
      <c r="AH55" s="295"/>
      <c r="AI55" s="301"/>
      <c r="AJ55" s="301"/>
      <c r="AK55" s="301"/>
      <c r="AL55" s="301"/>
      <c r="AM55" s="301"/>
      <c r="AN55" s="301"/>
      <c r="AO55" s="295"/>
      <c r="AP55" s="296"/>
      <c r="AQ55" s="301"/>
      <c r="AR55" s="301"/>
      <c r="AS55" s="295"/>
      <c r="AT55" s="295"/>
      <c r="AU55" s="295"/>
      <c r="AV55" s="295"/>
      <c r="AW55" s="295"/>
      <c r="AX55" s="295"/>
      <c r="AY55" s="295"/>
      <c r="AZ55" s="295"/>
      <c r="BA55" s="301"/>
      <c r="BB55" s="301"/>
      <c r="BC55" s="301"/>
      <c r="BD55" s="296"/>
      <c r="BE55" s="296"/>
      <c r="BF55" s="297"/>
      <c r="BG55" s="297"/>
      <c r="BH55" s="297"/>
      <c r="BI55" s="297"/>
      <c r="BJ55" s="297"/>
      <c r="BK55" s="97"/>
      <c r="BL55" s="97"/>
      <c r="BM55" s="97"/>
      <c r="BN55" s="97"/>
    </row>
    <row r="56" spans="1:66" ht="12.75">
      <c r="A56" s="8"/>
      <c r="B56" s="298"/>
      <c r="C56" s="298"/>
      <c r="D56" s="299"/>
      <c r="E56" s="299"/>
      <c r="F56" s="299"/>
      <c r="G56" s="299"/>
      <c r="H56" s="299"/>
      <c r="I56" s="299"/>
      <c r="J56" s="299"/>
      <c r="K56" s="299"/>
      <c r="L56" s="299"/>
      <c r="M56" s="299"/>
      <c r="N56" s="299"/>
      <c r="O56" s="299"/>
      <c r="P56" s="299"/>
      <c r="Q56" s="299"/>
      <c r="R56" s="299"/>
      <c r="S56" s="299"/>
      <c r="T56" s="299"/>
      <c r="U56" s="299"/>
      <c r="V56" s="299"/>
      <c r="W56" s="299"/>
      <c r="X56" s="299"/>
      <c r="Y56" s="299"/>
      <c r="Z56" s="299"/>
      <c r="AA56" s="299"/>
      <c r="AB56" s="299"/>
      <c r="AC56" s="299"/>
      <c r="AD56" s="295"/>
      <c r="AE56" s="302"/>
      <c r="AF56" s="302"/>
      <c r="AG56" s="295"/>
      <c r="AH56" s="295"/>
      <c r="AI56" s="302"/>
      <c r="AJ56" s="302"/>
      <c r="AK56" s="302"/>
      <c r="AL56" s="302"/>
      <c r="AM56" s="302"/>
      <c r="AN56" s="302"/>
      <c r="AO56" s="295"/>
      <c r="AP56" s="295"/>
      <c r="AQ56" s="302"/>
      <c r="AR56" s="302"/>
      <c r="AS56" s="295"/>
      <c r="AT56" s="295"/>
      <c r="AU56" s="295"/>
      <c r="AV56" s="295"/>
      <c r="AW56" s="295"/>
      <c r="AX56" s="295"/>
      <c r="AY56" s="295"/>
      <c r="AZ56" s="295"/>
      <c r="BA56" s="302"/>
      <c r="BB56" s="302"/>
      <c r="BC56" s="302"/>
      <c r="BD56" s="295"/>
      <c r="BE56" s="295"/>
      <c r="BF56" s="299"/>
      <c r="BG56" s="299"/>
      <c r="BH56" s="299"/>
      <c r="BI56" s="299"/>
      <c r="BJ56" s="299"/>
      <c r="BK56" s="97"/>
      <c r="BL56" s="97"/>
      <c r="BM56" s="97"/>
      <c r="BN56" s="97"/>
    </row>
    <row r="57" spans="1:66" ht="12.75">
      <c r="A57" s="8"/>
      <c r="B57" s="298"/>
      <c r="C57" s="298"/>
      <c r="D57" s="299"/>
      <c r="E57" s="299"/>
      <c r="F57" s="299"/>
      <c r="G57" s="299"/>
      <c r="H57" s="299"/>
      <c r="I57" s="299"/>
      <c r="J57" s="299"/>
      <c r="K57" s="299"/>
      <c r="L57" s="299"/>
      <c r="M57" s="299"/>
      <c r="N57" s="299"/>
      <c r="O57" s="299"/>
      <c r="P57" s="299"/>
      <c r="Q57" s="299"/>
      <c r="R57" s="299"/>
      <c r="S57" s="299"/>
      <c r="T57" s="299"/>
      <c r="U57" s="299"/>
      <c r="V57" s="299"/>
      <c r="W57" s="299"/>
      <c r="X57" s="299"/>
      <c r="Y57" s="299"/>
      <c r="Z57" s="299"/>
      <c r="AA57" s="299"/>
      <c r="AB57" s="299"/>
      <c r="AC57" s="299"/>
      <c r="AD57" s="295"/>
      <c r="AE57" s="302"/>
      <c r="AF57" s="302"/>
      <c r="AG57" s="295"/>
      <c r="AH57" s="295"/>
      <c r="AI57" s="302"/>
      <c r="AJ57" s="302"/>
      <c r="AK57" s="302"/>
      <c r="AL57" s="302"/>
      <c r="AM57" s="302"/>
      <c r="AN57" s="302"/>
      <c r="AO57" s="295"/>
      <c r="AP57" s="295"/>
      <c r="AQ57" s="302"/>
      <c r="AR57" s="302"/>
      <c r="AS57" s="295"/>
      <c r="AT57" s="295"/>
      <c r="AU57" s="295"/>
      <c r="AV57" s="295"/>
      <c r="AW57" s="295"/>
      <c r="AX57" s="295"/>
      <c r="AY57" s="295"/>
      <c r="AZ57" s="295"/>
      <c r="BA57" s="302"/>
      <c r="BB57" s="302"/>
      <c r="BC57" s="302"/>
      <c r="BD57" s="295"/>
      <c r="BE57" s="295"/>
      <c r="BF57" s="299"/>
      <c r="BG57" s="299"/>
      <c r="BH57" s="299"/>
      <c r="BI57" s="299"/>
      <c r="BJ57" s="299"/>
      <c r="BK57" s="97"/>
      <c r="BL57" s="97"/>
      <c r="BM57" s="97"/>
      <c r="BN57" s="97"/>
    </row>
    <row r="58" spans="1:66" ht="12.75">
      <c r="A58" s="8"/>
      <c r="B58" s="8"/>
      <c r="C58" s="8"/>
      <c r="D58" s="299"/>
      <c r="E58" s="299"/>
      <c r="F58" s="299"/>
      <c r="G58" s="299"/>
      <c r="H58" s="299"/>
      <c r="I58" s="299"/>
      <c r="J58" s="299"/>
      <c r="K58" s="299"/>
      <c r="L58" s="299"/>
      <c r="M58" s="299"/>
      <c r="N58" s="299"/>
      <c r="O58" s="299"/>
      <c r="P58" s="300"/>
      <c r="Q58" s="299"/>
      <c r="R58" s="299"/>
      <c r="S58" s="299"/>
      <c r="T58" s="299"/>
      <c r="U58" s="299"/>
      <c r="V58" s="299"/>
      <c r="W58" s="299"/>
      <c r="X58" s="299"/>
      <c r="Y58" s="299"/>
      <c r="Z58" s="299"/>
      <c r="AA58" s="299"/>
      <c r="AB58" s="299"/>
      <c r="AC58" s="299"/>
      <c r="AD58" s="295"/>
      <c r="AE58" s="301"/>
      <c r="AF58" s="301"/>
      <c r="AG58" s="295"/>
      <c r="AH58" s="295"/>
      <c r="AI58" s="301"/>
      <c r="AJ58" s="301"/>
      <c r="AK58" s="301"/>
      <c r="AL58" s="301"/>
      <c r="AM58" s="301"/>
      <c r="AN58" s="301"/>
      <c r="AO58" s="295"/>
      <c r="AP58" s="296"/>
      <c r="AQ58" s="301"/>
      <c r="AR58" s="301"/>
      <c r="AS58" s="295"/>
      <c r="AT58" s="295"/>
      <c r="AU58" s="295"/>
      <c r="AV58" s="295"/>
      <c r="AW58" s="295"/>
      <c r="AX58" s="295"/>
      <c r="AY58" s="295"/>
      <c r="AZ58" s="295"/>
      <c r="BA58" s="301"/>
      <c r="BB58" s="301"/>
      <c r="BC58" s="301"/>
      <c r="BD58" s="296"/>
      <c r="BE58" s="296"/>
      <c r="BF58" s="297"/>
      <c r="BG58" s="297"/>
      <c r="BH58" s="297"/>
      <c r="BI58" s="297"/>
      <c r="BJ58" s="297"/>
      <c r="BK58" s="97"/>
      <c r="BL58" s="97"/>
      <c r="BM58" s="97"/>
      <c r="BN58" s="97"/>
    </row>
    <row r="59" spans="1:66" ht="12.75">
      <c r="A59" s="8"/>
      <c r="B59" s="8"/>
      <c r="C59" s="8"/>
      <c r="D59" s="299"/>
      <c r="E59" s="299"/>
      <c r="F59" s="299"/>
      <c r="G59" s="299"/>
      <c r="H59" s="299"/>
      <c r="I59" s="299"/>
      <c r="J59" s="299"/>
      <c r="K59" s="299"/>
      <c r="L59" s="299"/>
      <c r="M59" s="299"/>
      <c r="N59" s="299"/>
      <c r="O59" s="299"/>
      <c r="P59" s="300"/>
      <c r="Q59" s="299"/>
      <c r="R59" s="299"/>
      <c r="S59" s="299"/>
      <c r="T59" s="299"/>
      <c r="U59" s="299"/>
      <c r="V59" s="299"/>
      <c r="W59" s="299"/>
      <c r="X59" s="299"/>
      <c r="Y59" s="299"/>
      <c r="Z59" s="299"/>
      <c r="AA59" s="299"/>
      <c r="AB59" s="299"/>
      <c r="AC59" s="299"/>
      <c r="AD59" s="295"/>
      <c r="AE59" s="301"/>
      <c r="AF59" s="301"/>
      <c r="AG59" s="295"/>
      <c r="AH59" s="295"/>
      <c r="AI59" s="301"/>
      <c r="AJ59" s="301"/>
      <c r="AK59" s="301"/>
      <c r="AL59" s="301"/>
      <c r="AM59" s="301"/>
      <c r="AN59" s="301"/>
      <c r="AO59" s="295"/>
      <c r="AP59" s="296"/>
      <c r="AQ59" s="301"/>
      <c r="AR59" s="301"/>
      <c r="AS59" s="295"/>
      <c r="AT59" s="295"/>
      <c r="AU59" s="295"/>
      <c r="AV59" s="295"/>
      <c r="AW59" s="295"/>
      <c r="AX59" s="295"/>
      <c r="AY59" s="295"/>
      <c r="AZ59" s="295"/>
      <c r="BA59" s="301"/>
      <c r="BB59" s="301"/>
      <c r="BC59" s="301"/>
      <c r="BD59" s="296"/>
      <c r="BE59" s="296"/>
      <c r="BF59" s="297"/>
      <c r="BG59" s="297"/>
      <c r="BH59" s="297"/>
      <c r="BI59" s="297"/>
      <c r="BJ59" s="297"/>
      <c r="BK59" s="97"/>
      <c r="BL59" s="97"/>
      <c r="BM59" s="97"/>
      <c r="BN59" s="97"/>
    </row>
    <row r="60" spans="1:66" ht="12.75">
      <c r="A60" s="8"/>
      <c r="B60" s="8"/>
      <c r="C60" s="8"/>
      <c r="D60" s="299"/>
      <c r="E60" s="299"/>
      <c r="F60" s="299"/>
      <c r="G60" s="299"/>
      <c r="H60" s="299"/>
      <c r="I60" s="299"/>
      <c r="J60" s="299"/>
      <c r="K60" s="299"/>
      <c r="L60" s="299"/>
      <c r="M60" s="299"/>
      <c r="N60" s="299"/>
      <c r="O60" s="299"/>
      <c r="P60" s="300"/>
      <c r="Q60" s="299"/>
      <c r="R60" s="299"/>
      <c r="S60" s="299"/>
      <c r="T60" s="299"/>
      <c r="U60" s="299"/>
      <c r="V60" s="299"/>
      <c r="W60" s="299"/>
      <c r="X60" s="299"/>
      <c r="Y60" s="299"/>
      <c r="Z60" s="299"/>
      <c r="AA60" s="299"/>
      <c r="AB60" s="299"/>
      <c r="AC60" s="299"/>
      <c r="AD60" s="295"/>
      <c r="AE60" s="301"/>
      <c r="AF60" s="301"/>
      <c r="AG60" s="295"/>
      <c r="AH60" s="295"/>
      <c r="AI60" s="301"/>
      <c r="AJ60" s="301"/>
      <c r="AK60" s="301"/>
      <c r="AL60" s="301"/>
      <c r="AM60" s="301"/>
      <c r="AN60" s="301"/>
      <c r="AO60" s="295"/>
      <c r="AP60" s="296"/>
      <c r="AQ60" s="301"/>
      <c r="AR60" s="301"/>
      <c r="AS60" s="295"/>
      <c r="AT60" s="295"/>
      <c r="AU60" s="295"/>
      <c r="AV60" s="295"/>
      <c r="AW60" s="295"/>
      <c r="AX60" s="295"/>
      <c r="AY60" s="295"/>
      <c r="AZ60" s="295"/>
      <c r="BA60" s="301"/>
      <c r="BB60" s="301"/>
      <c r="BC60" s="301"/>
      <c r="BD60" s="296"/>
      <c r="BE60" s="296"/>
      <c r="BF60" s="297"/>
      <c r="BG60" s="297"/>
      <c r="BH60" s="297"/>
      <c r="BI60" s="297"/>
      <c r="BJ60" s="297"/>
      <c r="BK60" s="97"/>
      <c r="BL60" s="97"/>
      <c r="BM60" s="97"/>
      <c r="BN60" s="97"/>
    </row>
    <row r="61" spans="1:66" ht="12.75">
      <c r="A61" s="8"/>
      <c r="B61" s="8"/>
      <c r="C61" s="8"/>
      <c r="D61" s="299"/>
      <c r="E61" s="299"/>
      <c r="F61" s="299"/>
      <c r="G61" s="299"/>
      <c r="H61" s="299"/>
      <c r="I61" s="299"/>
      <c r="J61" s="299"/>
      <c r="K61" s="299"/>
      <c r="L61" s="299"/>
      <c r="M61" s="299"/>
      <c r="N61" s="299"/>
      <c r="O61" s="299"/>
      <c r="P61" s="300"/>
      <c r="Q61" s="299"/>
      <c r="R61" s="299"/>
      <c r="S61" s="299"/>
      <c r="T61" s="299"/>
      <c r="U61" s="299"/>
      <c r="V61" s="299"/>
      <c r="W61" s="299"/>
      <c r="X61" s="299"/>
      <c r="Y61" s="299"/>
      <c r="Z61" s="299"/>
      <c r="AA61" s="299"/>
      <c r="AB61" s="299"/>
      <c r="AC61" s="299"/>
      <c r="AD61" s="295"/>
      <c r="AE61" s="301"/>
      <c r="AF61" s="301"/>
      <c r="AG61" s="295"/>
      <c r="AH61" s="295"/>
      <c r="AI61" s="301"/>
      <c r="AJ61" s="301"/>
      <c r="AK61" s="301"/>
      <c r="AL61" s="301"/>
      <c r="AM61" s="301"/>
      <c r="AN61" s="301"/>
      <c r="AO61" s="295"/>
      <c r="AP61" s="296"/>
      <c r="AQ61" s="301"/>
      <c r="AR61" s="301"/>
      <c r="AS61" s="295"/>
      <c r="AT61" s="295"/>
      <c r="AU61" s="295"/>
      <c r="AV61" s="295"/>
      <c r="AW61" s="295"/>
      <c r="AX61" s="295"/>
      <c r="AY61" s="295"/>
      <c r="AZ61" s="295"/>
      <c r="BA61" s="301"/>
      <c r="BB61" s="301"/>
      <c r="BC61" s="301"/>
      <c r="BD61" s="296"/>
      <c r="BE61" s="296"/>
      <c r="BF61" s="297"/>
      <c r="BG61" s="297"/>
      <c r="BH61" s="297"/>
      <c r="BI61" s="297"/>
      <c r="BJ61" s="297"/>
      <c r="BK61" s="97"/>
      <c r="BL61" s="97"/>
      <c r="BM61" s="97"/>
      <c r="BN61" s="97"/>
    </row>
    <row r="62" spans="1:66" ht="12.75">
      <c r="A62" s="8"/>
      <c r="B62" s="8"/>
      <c r="C62" s="8"/>
      <c r="D62" s="299"/>
      <c r="E62" s="299"/>
      <c r="F62" s="299"/>
      <c r="G62" s="299"/>
      <c r="H62" s="299"/>
      <c r="I62" s="299"/>
      <c r="J62" s="299"/>
      <c r="K62" s="299"/>
      <c r="L62" s="299"/>
      <c r="M62" s="299"/>
      <c r="N62" s="299"/>
      <c r="O62" s="299"/>
      <c r="P62" s="300"/>
      <c r="Q62" s="299"/>
      <c r="R62" s="299"/>
      <c r="S62" s="299"/>
      <c r="T62" s="299"/>
      <c r="U62" s="299"/>
      <c r="V62" s="299"/>
      <c r="W62" s="299"/>
      <c r="X62" s="299"/>
      <c r="Y62" s="299"/>
      <c r="Z62" s="299"/>
      <c r="AA62" s="299"/>
      <c r="AB62" s="299"/>
      <c r="AC62" s="299"/>
      <c r="AD62" s="295"/>
      <c r="AE62" s="301"/>
      <c r="AF62" s="301"/>
      <c r="AG62" s="295"/>
      <c r="AH62" s="295"/>
      <c r="AI62" s="301"/>
      <c r="AJ62" s="301"/>
      <c r="AK62" s="301"/>
      <c r="AL62" s="301"/>
      <c r="AM62" s="301"/>
      <c r="AN62" s="301"/>
      <c r="AO62" s="295"/>
      <c r="AP62" s="296"/>
      <c r="AQ62" s="301"/>
      <c r="AR62" s="301"/>
      <c r="AS62" s="295"/>
      <c r="AT62" s="295"/>
      <c r="AU62" s="295"/>
      <c r="AV62" s="295"/>
      <c r="AW62" s="295"/>
      <c r="AX62" s="295"/>
      <c r="AY62" s="295"/>
      <c r="AZ62" s="295"/>
      <c r="BA62" s="301"/>
      <c r="BB62" s="301"/>
      <c r="BC62" s="301"/>
      <c r="BD62" s="296"/>
      <c r="BE62" s="296"/>
      <c r="BF62" s="297"/>
      <c r="BG62" s="297"/>
      <c r="BH62" s="297"/>
      <c r="BI62" s="297"/>
      <c r="BJ62" s="297"/>
      <c r="BK62" s="97"/>
      <c r="BL62" s="97"/>
      <c r="BM62" s="97"/>
      <c r="BN62" s="97"/>
    </row>
    <row r="63" spans="1:66" ht="12.75">
      <c r="A63" s="8"/>
      <c r="B63" s="8"/>
      <c r="C63" s="8"/>
      <c r="D63" s="299"/>
      <c r="E63" s="299"/>
      <c r="F63" s="299"/>
      <c r="G63" s="299"/>
      <c r="H63" s="299"/>
      <c r="I63" s="299"/>
      <c r="J63" s="299"/>
      <c r="K63" s="299"/>
      <c r="L63" s="299"/>
      <c r="M63" s="299"/>
      <c r="N63" s="299"/>
      <c r="O63" s="299"/>
      <c r="P63" s="300"/>
      <c r="Q63" s="299"/>
      <c r="R63" s="299"/>
      <c r="S63" s="299"/>
      <c r="T63" s="299"/>
      <c r="U63" s="299"/>
      <c r="V63" s="299"/>
      <c r="W63" s="299"/>
      <c r="X63" s="299"/>
      <c r="Y63" s="299"/>
      <c r="Z63" s="299"/>
      <c r="AA63" s="299"/>
      <c r="AB63" s="299"/>
      <c r="AC63" s="299"/>
      <c r="AD63" s="295"/>
      <c r="AE63" s="301"/>
      <c r="AF63" s="301"/>
      <c r="AG63" s="295"/>
      <c r="AH63" s="295"/>
      <c r="AI63" s="301"/>
      <c r="AJ63" s="301"/>
      <c r="AK63" s="301"/>
      <c r="AL63" s="301"/>
      <c r="AM63" s="301"/>
      <c r="AN63" s="301"/>
      <c r="AO63" s="295"/>
      <c r="AP63" s="296"/>
      <c r="AQ63" s="301"/>
      <c r="AR63" s="301"/>
      <c r="AS63" s="295"/>
      <c r="AT63" s="295"/>
      <c r="AU63" s="295"/>
      <c r="AV63" s="295"/>
      <c r="AW63" s="295"/>
      <c r="AX63" s="295"/>
      <c r="AY63" s="295"/>
      <c r="AZ63" s="295"/>
      <c r="BA63" s="301"/>
      <c r="BB63" s="301"/>
      <c r="BC63" s="301"/>
      <c r="BD63" s="296"/>
      <c r="BE63" s="296"/>
      <c r="BF63" s="297"/>
      <c r="BG63" s="297"/>
      <c r="BH63" s="297"/>
      <c r="BI63" s="297"/>
      <c r="BJ63" s="297"/>
      <c r="BK63" s="97"/>
      <c r="BL63" s="97"/>
      <c r="BM63" s="97"/>
      <c r="BN63" s="97"/>
    </row>
    <row r="64" spans="1:66" ht="12.75">
      <c r="A64" s="8"/>
      <c r="B64" s="8"/>
      <c r="C64" s="8"/>
      <c r="D64" s="299"/>
      <c r="E64" s="299"/>
      <c r="F64" s="299"/>
      <c r="G64" s="299"/>
      <c r="H64" s="299"/>
      <c r="I64" s="299"/>
      <c r="J64" s="299"/>
      <c r="K64" s="299"/>
      <c r="L64" s="299"/>
      <c r="M64" s="299"/>
      <c r="N64" s="299"/>
      <c r="O64" s="299"/>
      <c r="P64" s="300"/>
      <c r="Q64" s="299"/>
      <c r="R64" s="299"/>
      <c r="S64" s="299"/>
      <c r="T64" s="299"/>
      <c r="U64" s="299"/>
      <c r="V64" s="299"/>
      <c r="W64" s="299"/>
      <c r="X64" s="299"/>
      <c r="Y64" s="299"/>
      <c r="Z64" s="299"/>
      <c r="AA64" s="299"/>
      <c r="AB64" s="299"/>
      <c r="AC64" s="299"/>
      <c r="AD64" s="295"/>
      <c r="AE64" s="301"/>
      <c r="AF64" s="301"/>
      <c r="AG64" s="295"/>
      <c r="AH64" s="295"/>
      <c r="AI64" s="301"/>
      <c r="AJ64" s="301"/>
      <c r="AK64" s="301"/>
      <c r="AL64" s="301"/>
      <c r="AM64" s="301"/>
      <c r="AN64" s="301"/>
      <c r="AO64" s="295"/>
      <c r="AP64" s="296"/>
      <c r="AQ64" s="301"/>
      <c r="AR64" s="301"/>
      <c r="AS64" s="295"/>
      <c r="AT64" s="295"/>
      <c r="AU64" s="295"/>
      <c r="AV64" s="295"/>
      <c r="AW64" s="295"/>
      <c r="AX64" s="295"/>
      <c r="AY64" s="295"/>
      <c r="AZ64" s="295"/>
      <c r="BA64" s="302"/>
      <c r="BB64" s="302"/>
      <c r="BC64" s="302"/>
      <c r="BD64" s="296"/>
      <c r="BE64" s="296"/>
      <c r="BF64" s="297"/>
      <c r="BG64" s="297"/>
      <c r="BH64" s="297"/>
      <c r="BI64" s="297"/>
      <c r="BJ64" s="297"/>
      <c r="BK64" s="97"/>
      <c r="BL64" s="97"/>
      <c r="BM64" s="97"/>
      <c r="BN64" s="97"/>
    </row>
    <row r="65" spans="1:66" ht="12.75">
      <c r="A65" s="8"/>
      <c r="B65" s="8"/>
      <c r="C65" s="8"/>
      <c r="D65" s="299"/>
      <c r="E65" s="299"/>
      <c r="F65" s="299"/>
      <c r="G65" s="299"/>
      <c r="H65" s="299"/>
      <c r="I65" s="299"/>
      <c r="J65" s="299"/>
      <c r="K65" s="299"/>
      <c r="L65" s="299"/>
      <c r="M65" s="299"/>
      <c r="N65" s="299"/>
      <c r="O65" s="299"/>
      <c r="P65" s="300"/>
      <c r="Q65" s="299"/>
      <c r="R65" s="299"/>
      <c r="S65" s="299"/>
      <c r="T65" s="299"/>
      <c r="U65" s="299"/>
      <c r="V65" s="299"/>
      <c r="W65" s="299"/>
      <c r="X65" s="299"/>
      <c r="Y65" s="299"/>
      <c r="Z65" s="299"/>
      <c r="AA65" s="299"/>
      <c r="AB65" s="299"/>
      <c r="AC65" s="299"/>
      <c r="AD65" s="295"/>
      <c r="AE65" s="301"/>
      <c r="AF65" s="301"/>
      <c r="AG65" s="295"/>
      <c r="AH65" s="295"/>
      <c r="AI65" s="301"/>
      <c r="AJ65" s="301"/>
      <c r="AK65" s="301"/>
      <c r="AL65" s="301"/>
      <c r="AM65" s="301"/>
      <c r="AN65" s="301"/>
      <c r="AO65" s="295"/>
      <c r="AP65" s="296"/>
      <c r="AQ65" s="301"/>
      <c r="AR65" s="301"/>
      <c r="AS65" s="295"/>
      <c r="AT65" s="295"/>
      <c r="AU65" s="295"/>
      <c r="AV65" s="295"/>
      <c r="AW65" s="295"/>
      <c r="AX65" s="295"/>
      <c r="AY65" s="295"/>
      <c r="AZ65" s="295"/>
      <c r="BA65" s="301"/>
      <c r="BB65" s="301"/>
      <c r="BC65" s="301"/>
      <c r="BD65" s="296"/>
      <c r="BE65" s="296"/>
      <c r="BF65" s="297"/>
      <c r="BG65" s="297"/>
      <c r="BH65" s="297"/>
      <c r="BI65" s="297"/>
      <c r="BJ65" s="297"/>
      <c r="BK65" s="97"/>
      <c r="BL65" s="97"/>
      <c r="BM65" s="97"/>
      <c r="BN65" s="97"/>
    </row>
    <row r="66" spans="1:66" ht="12.75">
      <c r="A66" s="8"/>
      <c r="B66" s="8"/>
      <c r="C66" s="8"/>
      <c r="D66" s="299"/>
      <c r="E66" s="299"/>
      <c r="F66" s="299"/>
      <c r="G66" s="299"/>
      <c r="H66" s="299"/>
      <c r="I66" s="299"/>
      <c r="J66" s="299"/>
      <c r="K66" s="299"/>
      <c r="L66" s="299"/>
      <c r="M66" s="299"/>
      <c r="N66" s="299"/>
      <c r="O66" s="299"/>
      <c r="P66" s="300"/>
      <c r="Q66" s="299"/>
      <c r="R66" s="299"/>
      <c r="S66" s="299"/>
      <c r="T66" s="299"/>
      <c r="U66" s="299"/>
      <c r="V66" s="299"/>
      <c r="W66" s="299"/>
      <c r="X66" s="299"/>
      <c r="Y66" s="299"/>
      <c r="Z66" s="299"/>
      <c r="AA66" s="299"/>
      <c r="AB66" s="299"/>
      <c r="AC66" s="299"/>
      <c r="AD66" s="295"/>
      <c r="AE66" s="301"/>
      <c r="AF66" s="301"/>
      <c r="AG66" s="295"/>
      <c r="AH66" s="295"/>
      <c r="AI66" s="301"/>
      <c r="AJ66" s="301"/>
      <c r="AK66" s="301"/>
      <c r="AL66" s="301"/>
      <c r="AM66" s="301"/>
      <c r="AN66" s="301"/>
      <c r="AO66" s="295"/>
      <c r="AP66" s="296"/>
      <c r="AQ66" s="301"/>
      <c r="AR66" s="301"/>
      <c r="AS66" s="295"/>
      <c r="AT66" s="295"/>
      <c r="AU66" s="295"/>
      <c r="AV66" s="295"/>
      <c r="AW66" s="295"/>
      <c r="AX66" s="295"/>
      <c r="AY66" s="295"/>
      <c r="AZ66" s="295"/>
      <c r="BA66" s="301"/>
      <c r="BB66" s="301"/>
      <c r="BC66" s="301"/>
      <c r="BD66" s="296"/>
      <c r="BE66" s="296"/>
      <c r="BF66" s="297"/>
      <c r="BG66" s="297"/>
      <c r="BH66" s="297"/>
      <c r="BI66" s="297"/>
      <c r="BJ66" s="297"/>
      <c r="BK66" s="97"/>
      <c r="BL66" s="97"/>
      <c r="BM66" s="97"/>
      <c r="BN66" s="97"/>
    </row>
    <row r="67" spans="1:66" ht="12.75">
      <c r="A67" s="8"/>
      <c r="B67" s="8"/>
      <c r="C67" s="8"/>
      <c r="D67" s="299"/>
      <c r="E67" s="299"/>
      <c r="F67" s="299"/>
      <c r="G67" s="299"/>
      <c r="H67" s="299"/>
      <c r="I67" s="299"/>
      <c r="J67" s="299"/>
      <c r="K67" s="299"/>
      <c r="L67" s="299"/>
      <c r="M67" s="299"/>
      <c r="N67" s="299"/>
      <c r="O67" s="299"/>
      <c r="P67" s="300"/>
      <c r="Q67" s="299"/>
      <c r="R67" s="299"/>
      <c r="S67" s="299"/>
      <c r="T67" s="299"/>
      <c r="U67" s="299"/>
      <c r="V67" s="299"/>
      <c r="W67" s="299"/>
      <c r="X67" s="299"/>
      <c r="Y67" s="299"/>
      <c r="Z67" s="299"/>
      <c r="AA67" s="299"/>
      <c r="AB67" s="299"/>
      <c r="AC67" s="299"/>
      <c r="AD67" s="295"/>
      <c r="AE67" s="301"/>
      <c r="AF67" s="301"/>
      <c r="AG67" s="295"/>
      <c r="AH67" s="295"/>
      <c r="AI67" s="301"/>
      <c r="AJ67" s="301"/>
      <c r="AK67" s="301"/>
      <c r="AL67" s="301"/>
      <c r="AM67" s="301"/>
      <c r="AN67" s="301"/>
      <c r="AO67" s="295"/>
      <c r="AP67" s="296"/>
      <c r="AQ67" s="301"/>
      <c r="AR67" s="301"/>
      <c r="AS67" s="295"/>
      <c r="AT67" s="295"/>
      <c r="AU67" s="295"/>
      <c r="AV67" s="295"/>
      <c r="AW67" s="295"/>
      <c r="AX67" s="295"/>
      <c r="AY67" s="295"/>
      <c r="AZ67" s="295"/>
      <c r="BA67" s="301"/>
      <c r="BB67" s="301"/>
      <c r="BC67" s="301"/>
      <c r="BD67" s="296"/>
      <c r="BE67" s="296"/>
      <c r="BF67" s="297"/>
      <c r="BG67" s="297"/>
      <c r="BH67" s="297"/>
      <c r="BI67" s="297"/>
      <c r="BJ67" s="297"/>
      <c r="BK67" s="97"/>
      <c r="BL67" s="97"/>
      <c r="BM67" s="97"/>
      <c r="BN67" s="97"/>
    </row>
    <row r="68" spans="1:66" ht="12.75">
      <c r="A68" s="8"/>
      <c r="B68" s="8"/>
      <c r="C68" s="8"/>
      <c r="D68" s="299"/>
      <c r="E68" s="299"/>
      <c r="F68" s="299"/>
      <c r="G68" s="299"/>
      <c r="H68" s="299"/>
      <c r="I68" s="299"/>
      <c r="J68" s="299"/>
      <c r="K68" s="299"/>
      <c r="L68" s="299"/>
      <c r="M68" s="299"/>
      <c r="N68" s="299"/>
      <c r="O68" s="299"/>
      <c r="P68" s="300"/>
      <c r="Q68" s="299"/>
      <c r="R68" s="299"/>
      <c r="S68" s="299"/>
      <c r="T68" s="299"/>
      <c r="U68" s="299"/>
      <c r="V68" s="299"/>
      <c r="W68" s="299"/>
      <c r="X68" s="299"/>
      <c r="Y68" s="299"/>
      <c r="Z68" s="299"/>
      <c r="AA68" s="299"/>
      <c r="AB68" s="299"/>
      <c r="AC68" s="299"/>
      <c r="AD68" s="295"/>
      <c r="AE68" s="301"/>
      <c r="AF68" s="301"/>
      <c r="AG68" s="295"/>
      <c r="AH68" s="295"/>
      <c r="AI68" s="301"/>
      <c r="AJ68" s="301"/>
      <c r="AK68" s="301"/>
      <c r="AL68" s="301"/>
      <c r="AM68" s="301"/>
      <c r="AN68" s="301"/>
      <c r="AO68" s="295"/>
      <c r="AP68" s="296"/>
      <c r="AQ68" s="301"/>
      <c r="AR68" s="301"/>
      <c r="AS68" s="295"/>
      <c r="AT68" s="295"/>
      <c r="AU68" s="295"/>
      <c r="AV68" s="295"/>
      <c r="AW68" s="295"/>
      <c r="AX68" s="295"/>
      <c r="AY68" s="295"/>
      <c r="AZ68" s="295"/>
      <c r="BA68" s="301"/>
      <c r="BB68" s="301"/>
      <c r="BC68" s="301"/>
      <c r="BD68" s="296"/>
      <c r="BE68" s="296"/>
      <c r="BF68" s="297"/>
      <c r="BG68" s="297"/>
      <c r="BH68" s="297"/>
      <c r="BI68" s="297"/>
      <c r="BJ68" s="297"/>
      <c r="BK68" s="97"/>
      <c r="BL68" s="97"/>
      <c r="BM68" s="97"/>
      <c r="BN68" s="97"/>
    </row>
    <row r="69" spans="1:66" ht="12.75">
      <c r="A69" s="8"/>
      <c r="B69" s="8"/>
      <c r="C69" s="8"/>
      <c r="D69" s="299"/>
      <c r="E69" s="299"/>
      <c r="F69" s="299"/>
      <c r="G69" s="299"/>
      <c r="H69" s="299"/>
      <c r="I69" s="299"/>
      <c r="J69" s="299"/>
      <c r="K69" s="299"/>
      <c r="L69" s="299"/>
      <c r="M69" s="299"/>
      <c r="N69" s="299"/>
      <c r="O69" s="299"/>
      <c r="P69" s="300"/>
      <c r="Q69" s="299"/>
      <c r="R69" s="299"/>
      <c r="S69" s="299"/>
      <c r="T69" s="299"/>
      <c r="U69" s="299"/>
      <c r="V69" s="299"/>
      <c r="W69" s="299"/>
      <c r="X69" s="299"/>
      <c r="Y69" s="299"/>
      <c r="Z69" s="299"/>
      <c r="AA69" s="299"/>
      <c r="AB69" s="299"/>
      <c r="AC69" s="299"/>
      <c r="AD69" s="295"/>
      <c r="AE69" s="301"/>
      <c r="AF69" s="301"/>
      <c r="AG69" s="295"/>
      <c r="AH69" s="295"/>
      <c r="AI69" s="301"/>
      <c r="AJ69" s="301"/>
      <c r="AK69" s="301"/>
      <c r="AL69" s="301"/>
      <c r="AM69" s="301"/>
      <c r="AN69" s="301"/>
      <c r="AO69" s="295"/>
      <c r="AP69" s="296"/>
      <c r="AQ69" s="301"/>
      <c r="AR69" s="301"/>
      <c r="AS69" s="295"/>
      <c r="AT69" s="295"/>
      <c r="AU69" s="295"/>
      <c r="AV69" s="295"/>
      <c r="AW69" s="295"/>
      <c r="AX69" s="295"/>
      <c r="AY69" s="295"/>
      <c r="AZ69" s="295"/>
      <c r="BA69" s="301"/>
      <c r="BB69" s="301"/>
      <c r="BC69" s="301"/>
      <c r="BD69" s="296"/>
      <c r="BE69" s="296"/>
      <c r="BF69" s="297"/>
      <c r="BG69" s="297"/>
      <c r="BH69" s="297"/>
      <c r="BI69" s="297"/>
      <c r="BJ69" s="297"/>
      <c r="BK69" s="97"/>
      <c r="BL69" s="97"/>
      <c r="BM69" s="97"/>
      <c r="BN69" s="97"/>
    </row>
    <row r="70" spans="1:66" ht="12.75">
      <c r="A70" s="8"/>
      <c r="B70" s="8"/>
      <c r="C70" s="8"/>
      <c r="D70" s="299"/>
      <c r="E70" s="299"/>
      <c r="F70" s="299"/>
      <c r="G70" s="299"/>
      <c r="H70" s="299"/>
      <c r="I70" s="299"/>
      <c r="J70" s="299"/>
      <c r="K70" s="299"/>
      <c r="L70" s="299"/>
      <c r="M70" s="299"/>
      <c r="N70" s="299"/>
      <c r="O70" s="299"/>
      <c r="P70" s="300"/>
      <c r="Q70" s="299"/>
      <c r="R70" s="299"/>
      <c r="S70" s="299"/>
      <c r="T70" s="299"/>
      <c r="U70" s="299"/>
      <c r="V70" s="299"/>
      <c r="W70" s="299"/>
      <c r="X70" s="299"/>
      <c r="Y70" s="299"/>
      <c r="Z70" s="299"/>
      <c r="AA70" s="299"/>
      <c r="AB70" s="299"/>
      <c r="AC70" s="299"/>
      <c r="AD70" s="295"/>
      <c r="AE70" s="301"/>
      <c r="AF70" s="301"/>
      <c r="AG70" s="295"/>
      <c r="AH70" s="295"/>
      <c r="AI70" s="301"/>
      <c r="AJ70" s="301"/>
      <c r="AK70" s="301"/>
      <c r="AL70" s="301"/>
      <c r="AM70" s="301"/>
      <c r="AN70" s="301"/>
      <c r="AO70" s="295"/>
      <c r="AP70" s="296"/>
      <c r="AQ70" s="301"/>
      <c r="AR70" s="301"/>
      <c r="AS70" s="295"/>
      <c r="AT70" s="295"/>
      <c r="AU70" s="295"/>
      <c r="AV70" s="295"/>
      <c r="AW70" s="295"/>
      <c r="AX70" s="295"/>
      <c r="AY70" s="295"/>
      <c r="AZ70" s="295"/>
      <c r="BA70" s="301"/>
      <c r="BB70" s="301"/>
      <c r="BC70" s="301"/>
      <c r="BD70" s="296"/>
      <c r="BE70" s="296"/>
      <c r="BF70" s="297"/>
      <c r="BG70" s="297"/>
      <c r="BH70" s="297"/>
      <c r="BI70" s="297"/>
      <c r="BJ70" s="297"/>
      <c r="BK70" s="97"/>
      <c r="BL70" s="97"/>
      <c r="BM70" s="97"/>
      <c r="BN70" s="97"/>
    </row>
    <row r="71" spans="1:66" ht="12.75">
      <c r="A71" s="8"/>
      <c r="B71" s="8"/>
      <c r="C71" s="8"/>
      <c r="D71" s="299"/>
      <c r="E71" s="299"/>
      <c r="F71" s="299"/>
      <c r="G71" s="299"/>
      <c r="H71" s="299"/>
      <c r="I71" s="299"/>
      <c r="J71" s="299"/>
      <c r="K71" s="299"/>
      <c r="L71" s="299"/>
      <c r="M71" s="299"/>
      <c r="N71" s="299"/>
      <c r="O71" s="299"/>
      <c r="P71" s="300"/>
      <c r="Q71" s="299"/>
      <c r="R71" s="299"/>
      <c r="S71" s="299"/>
      <c r="T71" s="299"/>
      <c r="U71" s="299"/>
      <c r="V71" s="299"/>
      <c r="W71" s="299"/>
      <c r="X71" s="299"/>
      <c r="Y71" s="299"/>
      <c r="Z71" s="299"/>
      <c r="AA71" s="299"/>
      <c r="AB71" s="299"/>
      <c r="AC71" s="299"/>
      <c r="AD71" s="295"/>
      <c r="AE71" s="301"/>
      <c r="AF71" s="301"/>
      <c r="AG71" s="295"/>
      <c r="AH71" s="295"/>
      <c r="AI71" s="301"/>
      <c r="AJ71" s="301"/>
      <c r="AK71" s="301"/>
      <c r="AL71" s="301"/>
      <c r="AM71" s="301"/>
      <c r="AN71" s="301"/>
      <c r="AO71" s="295"/>
      <c r="AP71" s="296"/>
      <c r="AQ71" s="301"/>
      <c r="AR71" s="301"/>
      <c r="AS71" s="295"/>
      <c r="AT71" s="295"/>
      <c r="AU71" s="295"/>
      <c r="AV71" s="295"/>
      <c r="AW71" s="295"/>
      <c r="AX71" s="295"/>
      <c r="AY71" s="295"/>
      <c r="AZ71" s="295"/>
      <c r="BA71" s="301"/>
      <c r="BB71" s="301"/>
      <c r="BC71" s="301"/>
      <c r="BD71" s="296"/>
      <c r="BE71" s="296"/>
      <c r="BF71" s="297"/>
      <c r="BG71" s="297"/>
      <c r="BH71" s="297"/>
      <c r="BI71" s="297"/>
      <c r="BJ71" s="297"/>
      <c r="BK71" s="97"/>
      <c r="BL71" s="97"/>
      <c r="BM71" s="97"/>
      <c r="BN71" s="97"/>
    </row>
    <row r="72" spans="1:66" ht="12.75">
      <c r="A72" s="8"/>
      <c r="B72" s="8"/>
      <c r="C72" s="8"/>
      <c r="D72" s="299"/>
      <c r="E72" s="299"/>
      <c r="F72" s="299"/>
      <c r="G72" s="299"/>
      <c r="H72" s="299"/>
      <c r="I72" s="299"/>
      <c r="J72" s="299"/>
      <c r="K72" s="299"/>
      <c r="L72" s="299"/>
      <c r="M72" s="299"/>
      <c r="N72" s="299"/>
      <c r="O72" s="299"/>
      <c r="P72" s="300"/>
      <c r="Q72" s="299"/>
      <c r="R72" s="299"/>
      <c r="S72" s="299"/>
      <c r="T72" s="299"/>
      <c r="U72" s="299"/>
      <c r="V72" s="299"/>
      <c r="W72" s="299"/>
      <c r="X72" s="299"/>
      <c r="Y72" s="299"/>
      <c r="Z72" s="299"/>
      <c r="AA72" s="299"/>
      <c r="AB72" s="299"/>
      <c r="AC72" s="299"/>
      <c r="AD72" s="295"/>
      <c r="AE72" s="301"/>
      <c r="AF72" s="301"/>
      <c r="AG72" s="295"/>
      <c r="AH72" s="295"/>
      <c r="AI72" s="301"/>
      <c r="AJ72" s="301"/>
      <c r="AK72" s="301"/>
      <c r="AL72" s="301"/>
      <c r="AM72" s="301"/>
      <c r="AN72" s="301"/>
      <c r="AO72" s="295"/>
      <c r="AP72" s="296"/>
      <c r="AQ72" s="301"/>
      <c r="AR72" s="301"/>
      <c r="AS72" s="295"/>
      <c r="AT72" s="295"/>
      <c r="AU72" s="295"/>
      <c r="AV72" s="295"/>
      <c r="AW72" s="295"/>
      <c r="AX72" s="295"/>
      <c r="AY72" s="295"/>
      <c r="AZ72" s="295"/>
      <c r="BA72" s="301"/>
      <c r="BB72" s="301"/>
      <c r="BC72" s="301"/>
      <c r="BD72" s="296"/>
      <c r="BE72" s="296"/>
      <c r="BF72" s="297"/>
      <c r="BG72" s="297"/>
      <c r="BH72" s="297"/>
      <c r="BI72" s="297"/>
      <c r="BJ72" s="297"/>
      <c r="BK72" s="97"/>
      <c r="BL72" s="97"/>
      <c r="BM72" s="97"/>
      <c r="BN72" s="97"/>
    </row>
    <row r="73" spans="1:66" ht="12.75">
      <c r="A73" s="8"/>
      <c r="B73" s="8"/>
      <c r="C73" s="8"/>
      <c r="D73" s="299"/>
      <c r="E73" s="299"/>
      <c r="F73" s="299"/>
      <c r="G73" s="299"/>
      <c r="H73" s="299"/>
      <c r="I73" s="299"/>
      <c r="J73" s="299"/>
      <c r="K73" s="299"/>
      <c r="L73" s="299"/>
      <c r="M73" s="299"/>
      <c r="N73" s="299"/>
      <c r="O73" s="299"/>
      <c r="P73" s="300"/>
      <c r="Q73" s="299"/>
      <c r="R73" s="299"/>
      <c r="S73" s="299"/>
      <c r="T73" s="299"/>
      <c r="U73" s="299"/>
      <c r="V73" s="299"/>
      <c r="W73" s="299"/>
      <c r="X73" s="299"/>
      <c r="Y73" s="299"/>
      <c r="Z73" s="299"/>
      <c r="AA73" s="299"/>
      <c r="AB73" s="299"/>
      <c r="AC73" s="299"/>
      <c r="AD73" s="295"/>
      <c r="AE73" s="301"/>
      <c r="AF73" s="301"/>
      <c r="AG73" s="295"/>
      <c r="AH73" s="295"/>
      <c r="AI73" s="301"/>
      <c r="AJ73" s="301"/>
      <c r="AK73" s="301"/>
      <c r="AL73" s="301"/>
      <c r="AM73" s="301"/>
      <c r="AN73" s="301"/>
      <c r="AO73" s="295"/>
      <c r="AP73" s="296"/>
      <c r="AQ73" s="301"/>
      <c r="AR73" s="301"/>
      <c r="AS73" s="295"/>
      <c r="AT73" s="295"/>
      <c r="AU73" s="295"/>
      <c r="AV73" s="295"/>
      <c r="AW73" s="295"/>
      <c r="AX73" s="295"/>
      <c r="AY73" s="295"/>
      <c r="AZ73" s="295"/>
      <c r="BA73" s="301"/>
      <c r="BB73" s="301"/>
      <c r="BC73" s="301"/>
      <c r="BD73" s="296"/>
      <c r="BE73" s="296"/>
      <c r="BF73" s="297"/>
      <c r="BG73" s="297"/>
      <c r="BH73" s="297"/>
      <c r="BI73" s="297"/>
      <c r="BJ73" s="297"/>
      <c r="BK73" s="97"/>
      <c r="BL73" s="97"/>
      <c r="BM73" s="97"/>
      <c r="BN73" s="97"/>
    </row>
    <row r="74" spans="1:66" ht="12.75">
      <c r="A74" s="8"/>
      <c r="B74" s="8"/>
      <c r="C74" s="8"/>
      <c r="D74" s="299"/>
      <c r="E74" s="299"/>
      <c r="F74" s="299"/>
      <c r="G74" s="299"/>
      <c r="H74" s="299"/>
      <c r="I74" s="299"/>
      <c r="J74" s="299"/>
      <c r="K74" s="299"/>
      <c r="L74" s="299"/>
      <c r="M74" s="299"/>
      <c r="N74" s="299"/>
      <c r="O74" s="299"/>
      <c r="P74" s="300"/>
      <c r="Q74" s="299"/>
      <c r="R74" s="299"/>
      <c r="S74" s="299"/>
      <c r="T74" s="299"/>
      <c r="U74" s="299"/>
      <c r="V74" s="299"/>
      <c r="W74" s="299"/>
      <c r="X74" s="299"/>
      <c r="Y74" s="299"/>
      <c r="Z74" s="299"/>
      <c r="AA74" s="299"/>
      <c r="AB74" s="299"/>
      <c r="AC74" s="299"/>
      <c r="AD74" s="295"/>
      <c r="AE74" s="301"/>
      <c r="AF74" s="301"/>
      <c r="AG74" s="295"/>
      <c r="AH74" s="295"/>
      <c r="AI74" s="301"/>
      <c r="AJ74" s="301"/>
      <c r="AK74" s="301"/>
      <c r="AL74" s="301"/>
      <c r="AM74" s="301"/>
      <c r="AN74" s="301"/>
      <c r="AO74" s="295"/>
      <c r="AP74" s="296"/>
      <c r="AQ74" s="301"/>
      <c r="AR74" s="301"/>
      <c r="AS74" s="295"/>
      <c r="AT74" s="295"/>
      <c r="AU74" s="295"/>
      <c r="AV74" s="295"/>
      <c r="AW74" s="295"/>
      <c r="AX74" s="295"/>
      <c r="AY74" s="295"/>
      <c r="AZ74" s="295"/>
      <c r="BA74" s="301"/>
      <c r="BB74" s="301"/>
      <c r="BC74" s="301"/>
      <c r="BD74" s="296"/>
      <c r="BE74" s="296"/>
      <c r="BF74" s="297"/>
      <c r="BG74" s="297"/>
      <c r="BH74" s="297"/>
      <c r="BI74" s="297"/>
      <c r="BJ74" s="297"/>
      <c r="BK74" s="97"/>
      <c r="BL74" s="97"/>
      <c r="BM74" s="97"/>
      <c r="BN74" s="97"/>
    </row>
    <row r="75" spans="1:66" ht="12.75">
      <c r="A75" s="8"/>
      <c r="B75" s="8"/>
      <c r="C75" s="8"/>
      <c r="D75" s="299"/>
      <c r="E75" s="299"/>
      <c r="F75" s="299"/>
      <c r="G75" s="299"/>
      <c r="H75" s="299"/>
      <c r="I75" s="299"/>
      <c r="J75" s="299"/>
      <c r="K75" s="299"/>
      <c r="L75" s="299"/>
      <c r="M75" s="299"/>
      <c r="N75" s="299"/>
      <c r="O75" s="299"/>
      <c r="P75" s="300"/>
      <c r="Q75" s="299"/>
      <c r="R75" s="299"/>
      <c r="S75" s="299"/>
      <c r="T75" s="299"/>
      <c r="U75" s="299"/>
      <c r="V75" s="299"/>
      <c r="W75" s="299"/>
      <c r="X75" s="299"/>
      <c r="Y75" s="299"/>
      <c r="Z75" s="299"/>
      <c r="AA75" s="299"/>
      <c r="AB75" s="299"/>
      <c r="AC75" s="299"/>
      <c r="AD75" s="295"/>
      <c r="AE75" s="301"/>
      <c r="AF75" s="301"/>
      <c r="AG75" s="295"/>
      <c r="AH75" s="295"/>
      <c r="AI75" s="301"/>
      <c r="AJ75" s="301"/>
      <c r="AK75" s="301"/>
      <c r="AL75" s="301"/>
      <c r="AM75" s="301"/>
      <c r="AN75" s="301"/>
      <c r="AO75" s="295"/>
      <c r="AP75" s="296"/>
      <c r="AQ75" s="301"/>
      <c r="AR75" s="301"/>
      <c r="AS75" s="295"/>
      <c r="AT75" s="295"/>
      <c r="AU75" s="295"/>
      <c r="AV75" s="295"/>
      <c r="AW75" s="295"/>
      <c r="AX75" s="295"/>
      <c r="AY75" s="295"/>
      <c r="AZ75" s="295"/>
      <c r="BA75" s="301"/>
      <c r="BB75" s="301"/>
      <c r="BC75" s="301"/>
      <c r="BD75" s="296"/>
      <c r="BE75" s="296"/>
      <c r="BF75" s="297"/>
      <c r="BG75" s="297"/>
      <c r="BH75" s="297"/>
      <c r="BI75" s="297"/>
      <c r="BJ75" s="297"/>
      <c r="BK75" s="97"/>
      <c r="BL75" s="97"/>
      <c r="BM75" s="97"/>
      <c r="BN75" s="97"/>
    </row>
    <row r="76" spans="1:66" ht="12.75">
      <c r="A76" s="8"/>
      <c r="B76" s="8"/>
      <c r="C76" s="8"/>
      <c r="D76" s="299"/>
      <c r="E76" s="299"/>
      <c r="F76" s="299"/>
      <c r="G76" s="299"/>
      <c r="H76" s="299"/>
      <c r="I76" s="299"/>
      <c r="J76" s="299"/>
      <c r="K76" s="299"/>
      <c r="L76" s="299"/>
      <c r="M76" s="299"/>
      <c r="N76" s="299"/>
      <c r="O76" s="299"/>
      <c r="P76" s="300"/>
      <c r="Q76" s="299"/>
      <c r="R76" s="299"/>
      <c r="S76" s="299"/>
      <c r="T76" s="299"/>
      <c r="U76" s="299"/>
      <c r="V76" s="299"/>
      <c r="W76" s="299"/>
      <c r="X76" s="299"/>
      <c r="Y76" s="299"/>
      <c r="Z76" s="299"/>
      <c r="AA76" s="299"/>
      <c r="AB76" s="299"/>
      <c r="AC76" s="299"/>
      <c r="AD76" s="295"/>
      <c r="AE76" s="301"/>
      <c r="AF76" s="301"/>
      <c r="AG76" s="295"/>
      <c r="AH76" s="295"/>
      <c r="AI76" s="301"/>
      <c r="AJ76" s="301"/>
      <c r="AK76" s="301"/>
      <c r="AL76" s="301"/>
      <c r="AM76" s="301"/>
      <c r="AN76" s="301"/>
      <c r="AO76" s="295"/>
      <c r="AP76" s="296"/>
      <c r="AQ76" s="301"/>
      <c r="AR76" s="301"/>
      <c r="AS76" s="295"/>
      <c r="AT76" s="295"/>
      <c r="AU76" s="295"/>
      <c r="AV76" s="295"/>
      <c r="AW76" s="295"/>
      <c r="AX76" s="295"/>
      <c r="AY76" s="295"/>
      <c r="AZ76" s="295"/>
      <c r="BA76" s="301"/>
      <c r="BB76" s="301"/>
      <c r="BC76" s="301"/>
      <c r="BD76" s="296"/>
      <c r="BE76" s="296"/>
      <c r="BF76" s="297"/>
      <c r="BG76" s="297"/>
      <c r="BH76" s="297"/>
      <c r="BI76" s="297"/>
      <c r="BJ76" s="297"/>
      <c r="BK76" s="97"/>
      <c r="BL76" s="97"/>
      <c r="BM76" s="97"/>
      <c r="BN76" s="97"/>
    </row>
    <row r="77" spans="1:66" ht="12.75">
      <c r="A77" s="8"/>
      <c r="B77" s="8"/>
      <c r="C77" s="8"/>
      <c r="D77" s="299"/>
      <c r="E77" s="299"/>
      <c r="F77" s="299"/>
      <c r="G77" s="299"/>
      <c r="H77" s="299"/>
      <c r="I77" s="299"/>
      <c r="J77" s="299"/>
      <c r="K77" s="299"/>
      <c r="L77" s="299"/>
      <c r="M77" s="299"/>
      <c r="N77" s="299"/>
      <c r="O77" s="299"/>
      <c r="P77" s="300"/>
      <c r="Q77" s="299"/>
      <c r="R77" s="299"/>
      <c r="S77" s="299"/>
      <c r="T77" s="299"/>
      <c r="U77" s="299"/>
      <c r="V77" s="299"/>
      <c r="W77" s="299"/>
      <c r="X77" s="299"/>
      <c r="Y77" s="299"/>
      <c r="Z77" s="299"/>
      <c r="AA77" s="299"/>
      <c r="AB77" s="299"/>
      <c r="AC77" s="299"/>
      <c r="AD77" s="295"/>
      <c r="AE77" s="301"/>
      <c r="AF77" s="301"/>
      <c r="AG77" s="295"/>
      <c r="AH77" s="295"/>
      <c r="AI77" s="301"/>
      <c r="AJ77" s="301"/>
      <c r="AK77" s="301"/>
      <c r="AL77" s="301"/>
      <c r="AM77" s="301"/>
      <c r="AN77" s="301"/>
      <c r="AO77" s="295"/>
      <c r="AP77" s="296"/>
      <c r="AQ77" s="301"/>
      <c r="AR77" s="301"/>
      <c r="AS77" s="295"/>
      <c r="AT77" s="295"/>
      <c r="AU77" s="295"/>
      <c r="AV77" s="295"/>
      <c r="AW77" s="295"/>
      <c r="AX77" s="295"/>
      <c r="AY77" s="295"/>
      <c r="AZ77" s="295"/>
      <c r="BA77" s="301"/>
      <c r="BB77" s="301"/>
      <c r="BC77" s="301"/>
      <c r="BD77" s="296"/>
      <c r="BE77" s="296"/>
      <c r="BF77" s="297"/>
      <c r="BG77" s="297"/>
      <c r="BH77" s="297"/>
      <c r="BI77" s="297"/>
      <c r="BJ77" s="297"/>
      <c r="BK77" s="97"/>
      <c r="BL77" s="97"/>
      <c r="BM77" s="97"/>
      <c r="BN77" s="97"/>
    </row>
    <row r="78" spans="1:66" ht="12.75">
      <c r="A78" s="8"/>
      <c r="B78" s="8"/>
      <c r="C78" s="8"/>
      <c r="D78" s="299"/>
      <c r="E78" s="299"/>
      <c r="F78" s="299"/>
      <c r="G78" s="299"/>
      <c r="H78" s="299"/>
      <c r="I78" s="299"/>
      <c r="J78" s="299"/>
      <c r="K78" s="299"/>
      <c r="L78" s="299"/>
      <c r="M78" s="299"/>
      <c r="N78" s="299"/>
      <c r="O78" s="299"/>
      <c r="P78" s="300"/>
      <c r="Q78" s="299"/>
      <c r="R78" s="299"/>
      <c r="S78" s="299"/>
      <c r="T78" s="299"/>
      <c r="U78" s="299"/>
      <c r="V78" s="299"/>
      <c r="W78" s="299"/>
      <c r="X78" s="299"/>
      <c r="Y78" s="299"/>
      <c r="Z78" s="299"/>
      <c r="AA78" s="299"/>
      <c r="AB78" s="299"/>
      <c r="AC78" s="299"/>
      <c r="AD78" s="295"/>
      <c r="AE78" s="301"/>
      <c r="AF78" s="301"/>
      <c r="AG78" s="295"/>
      <c r="AH78" s="295"/>
      <c r="AI78" s="301"/>
      <c r="AJ78" s="301"/>
      <c r="AK78" s="301"/>
      <c r="AL78" s="301"/>
      <c r="AM78" s="301"/>
      <c r="AN78" s="301"/>
      <c r="AO78" s="295"/>
      <c r="AP78" s="296"/>
      <c r="AQ78" s="301"/>
      <c r="AR78" s="301"/>
      <c r="AS78" s="295"/>
      <c r="AT78" s="295"/>
      <c r="AU78" s="295"/>
      <c r="AV78" s="295"/>
      <c r="AW78" s="295"/>
      <c r="AX78" s="295"/>
      <c r="AY78" s="295"/>
      <c r="AZ78" s="295"/>
      <c r="BA78" s="301"/>
      <c r="BB78" s="301"/>
      <c r="BC78" s="301"/>
      <c r="BD78" s="296"/>
      <c r="BE78" s="296"/>
      <c r="BF78" s="297"/>
      <c r="BG78" s="297"/>
      <c r="BH78" s="297"/>
      <c r="BI78" s="297"/>
      <c r="BJ78" s="297"/>
      <c r="BK78" s="97"/>
      <c r="BL78" s="97"/>
      <c r="BM78" s="97"/>
      <c r="BN78" s="97"/>
    </row>
    <row r="79" spans="1:66" ht="12.75">
      <c r="A79" s="8"/>
      <c r="B79" s="8"/>
      <c r="C79" s="8"/>
      <c r="D79" s="299"/>
      <c r="E79" s="299"/>
      <c r="F79" s="299"/>
      <c r="G79" s="299"/>
      <c r="H79" s="299"/>
      <c r="I79" s="299"/>
      <c r="J79" s="299"/>
      <c r="K79" s="299"/>
      <c r="L79" s="299"/>
      <c r="M79" s="299"/>
      <c r="N79" s="299"/>
      <c r="O79" s="299"/>
      <c r="P79" s="300"/>
      <c r="Q79" s="299"/>
      <c r="R79" s="299"/>
      <c r="S79" s="299"/>
      <c r="T79" s="299"/>
      <c r="U79" s="299"/>
      <c r="V79" s="299"/>
      <c r="W79" s="299"/>
      <c r="X79" s="299"/>
      <c r="Y79" s="299"/>
      <c r="Z79" s="299"/>
      <c r="AA79" s="299"/>
      <c r="AB79" s="299"/>
      <c r="AC79" s="299"/>
      <c r="AD79" s="295"/>
      <c r="AE79" s="301"/>
      <c r="AF79" s="301"/>
      <c r="AG79" s="295"/>
      <c r="AH79" s="295"/>
      <c r="AI79" s="301"/>
      <c r="AJ79" s="301"/>
      <c r="AK79" s="301"/>
      <c r="AL79" s="301"/>
      <c r="AM79" s="301"/>
      <c r="AN79" s="301"/>
      <c r="AO79" s="295"/>
      <c r="AP79" s="296"/>
      <c r="AQ79" s="301"/>
      <c r="AR79" s="301"/>
      <c r="AS79" s="295"/>
      <c r="AT79" s="295"/>
      <c r="AU79" s="295"/>
      <c r="AV79" s="295"/>
      <c r="AW79" s="295"/>
      <c r="AX79" s="295"/>
      <c r="AY79" s="295"/>
      <c r="AZ79" s="295"/>
      <c r="BA79" s="301"/>
      <c r="BB79" s="301"/>
      <c r="BC79" s="301"/>
      <c r="BD79" s="296"/>
      <c r="BE79" s="296"/>
      <c r="BF79" s="297"/>
      <c r="BG79" s="297"/>
      <c r="BH79" s="297"/>
      <c r="BI79" s="297"/>
      <c r="BJ79" s="297"/>
      <c r="BK79" s="97"/>
      <c r="BL79" s="97"/>
      <c r="BM79" s="97"/>
      <c r="BN79" s="97"/>
    </row>
    <row r="80" spans="1:66" ht="12.75">
      <c r="A80" s="8"/>
      <c r="B80" s="8"/>
      <c r="C80" s="8"/>
      <c r="D80" s="299"/>
      <c r="E80" s="299"/>
      <c r="F80" s="299"/>
      <c r="G80" s="299"/>
      <c r="H80" s="299"/>
      <c r="I80" s="299"/>
      <c r="J80" s="299"/>
      <c r="K80" s="299"/>
      <c r="L80" s="299"/>
      <c r="M80" s="299"/>
      <c r="N80" s="299"/>
      <c r="O80" s="299"/>
      <c r="P80" s="300"/>
      <c r="Q80" s="299"/>
      <c r="R80" s="299"/>
      <c r="S80" s="299"/>
      <c r="T80" s="299"/>
      <c r="U80" s="299"/>
      <c r="V80" s="299"/>
      <c r="W80" s="299"/>
      <c r="X80" s="299"/>
      <c r="Y80" s="299"/>
      <c r="Z80" s="299"/>
      <c r="AA80" s="299"/>
      <c r="AB80" s="299"/>
      <c r="AC80" s="299"/>
      <c r="AD80" s="295"/>
      <c r="AE80" s="301"/>
      <c r="AF80" s="301"/>
      <c r="AG80" s="295"/>
      <c r="AH80" s="295"/>
      <c r="AI80" s="301"/>
      <c r="AJ80" s="301"/>
      <c r="AK80" s="301"/>
      <c r="AL80" s="301"/>
      <c r="AM80" s="301"/>
      <c r="AN80" s="301"/>
      <c r="AO80" s="295"/>
      <c r="AP80" s="296"/>
      <c r="AQ80" s="301"/>
      <c r="AR80" s="301"/>
      <c r="AS80" s="295"/>
      <c r="AT80" s="295"/>
      <c r="AU80" s="295"/>
      <c r="AV80" s="295"/>
      <c r="AW80" s="295"/>
      <c r="AX80" s="295"/>
      <c r="AY80" s="295"/>
      <c r="AZ80" s="295"/>
      <c r="BA80" s="301"/>
      <c r="BB80" s="301"/>
      <c r="BC80" s="301"/>
      <c r="BD80" s="296"/>
      <c r="BE80" s="296"/>
      <c r="BF80" s="297"/>
      <c r="BG80" s="297"/>
      <c r="BH80" s="297"/>
      <c r="BI80" s="297"/>
      <c r="BJ80" s="297"/>
      <c r="BK80" s="97"/>
      <c r="BL80" s="97"/>
      <c r="BM80" s="97"/>
      <c r="BN80" s="97"/>
    </row>
    <row r="81" spans="1:66" ht="12.75">
      <c r="A81" s="8"/>
      <c r="B81" s="8"/>
      <c r="C81" s="8"/>
      <c r="D81" s="299"/>
      <c r="E81" s="299"/>
      <c r="F81" s="299"/>
      <c r="G81" s="299"/>
      <c r="H81" s="299"/>
      <c r="I81" s="299"/>
      <c r="J81" s="299"/>
      <c r="K81" s="299"/>
      <c r="L81" s="299"/>
      <c r="M81" s="299"/>
      <c r="N81" s="299"/>
      <c r="O81" s="299"/>
      <c r="P81" s="300"/>
      <c r="Q81" s="299"/>
      <c r="R81" s="299"/>
      <c r="S81" s="299"/>
      <c r="T81" s="299"/>
      <c r="U81" s="299"/>
      <c r="V81" s="299"/>
      <c r="W81" s="299"/>
      <c r="X81" s="299"/>
      <c r="Y81" s="299"/>
      <c r="Z81" s="299"/>
      <c r="AA81" s="299"/>
      <c r="AB81" s="299"/>
      <c r="AC81" s="299"/>
      <c r="AD81" s="295"/>
      <c r="AE81" s="301"/>
      <c r="AF81" s="301"/>
      <c r="AG81" s="295"/>
      <c r="AH81" s="295"/>
      <c r="AI81" s="301"/>
      <c r="AJ81" s="301"/>
      <c r="AK81" s="301"/>
      <c r="AL81" s="301"/>
      <c r="AM81" s="301"/>
      <c r="AN81" s="301"/>
      <c r="AO81" s="295"/>
      <c r="AP81" s="296"/>
      <c r="AQ81" s="301"/>
      <c r="AR81" s="301"/>
      <c r="AS81" s="295"/>
      <c r="AT81" s="295"/>
      <c r="AU81" s="295"/>
      <c r="AV81" s="295"/>
      <c r="AW81" s="295"/>
      <c r="AX81" s="295"/>
      <c r="AY81" s="295"/>
      <c r="AZ81" s="295"/>
      <c r="BA81" s="301"/>
      <c r="BB81" s="301"/>
      <c r="BC81" s="301"/>
      <c r="BD81" s="296"/>
      <c r="BE81" s="296"/>
      <c r="BF81" s="297"/>
      <c r="BG81" s="297"/>
      <c r="BH81" s="297"/>
      <c r="BI81" s="297"/>
      <c r="BJ81" s="297"/>
      <c r="BK81" s="97"/>
      <c r="BL81" s="97"/>
      <c r="BM81" s="97"/>
      <c r="BN81" s="97"/>
    </row>
    <row r="82" spans="1:66" ht="12.75">
      <c r="A82" s="8"/>
      <c r="B82" s="8"/>
      <c r="C82" s="8"/>
      <c r="D82" s="299"/>
      <c r="E82" s="299"/>
      <c r="F82" s="299"/>
      <c r="G82" s="299"/>
      <c r="H82" s="299"/>
      <c r="I82" s="299"/>
      <c r="J82" s="299"/>
      <c r="K82" s="299"/>
      <c r="L82" s="299"/>
      <c r="M82" s="299"/>
      <c r="N82" s="299"/>
      <c r="O82" s="299"/>
      <c r="P82" s="300"/>
      <c r="Q82" s="299"/>
      <c r="R82" s="299"/>
      <c r="S82" s="299"/>
      <c r="T82" s="299"/>
      <c r="U82" s="299"/>
      <c r="V82" s="299"/>
      <c r="W82" s="299"/>
      <c r="X82" s="299"/>
      <c r="Y82" s="299"/>
      <c r="Z82" s="299"/>
      <c r="AA82" s="299"/>
      <c r="AB82" s="299"/>
      <c r="AC82" s="299"/>
      <c r="AD82" s="295"/>
      <c r="AE82" s="301"/>
      <c r="AF82" s="301"/>
      <c r="AG82" s="295"/>
      <c r="AH82" s="295"/>
      <c r="AI82" s="301"/>
      <c r="AJ82" s="301"/>
      <c r="AK82" s="301"/>
      <c r="AL82" s="301"/>
      <c r="AM82" s="301"/>
      <c r="AN82" s="301"/>
      <c r="AO82" s="295"/>
      <c r="AP82" s="296"/>
      <c r="AQ82" s="301"/>
      <c r="AR82" s="301"/>
      <c r="AS82" s="295"/>
      <c r="AT82" s="295"/>
      <c r="AU82" s="295"/>
      <c r="AV82" s="295"/>
      <c r="AW82" s="295"/>
      <c r="AX82" s="295"/>
      <c r="AY82" s="295"/>
      <c r="AZ82" s="295"/>
      <c r="BA82" s="301"/>
      <c r="BB82" s="301"/>
      <c r="BC82" s="301"/>
      <c r="BD82" s="296"/>
      <c r="BE82" s="296"/>
      <c r="BF82" s="297"/>
      <c r="BG82" s="297"/>
      <c r="BH82" s="297"/>
      <c r="BI82" s="297"/>
      <c r="BJ82" s="297"/>
      <c r="BK82" s="97"/>
      <c r="BL82" s="97"/>
      <c r="BM82" s="97"/>
      <c r="BN82" s="97"/>
    </row>
    <row r="83" spans="1:66" ht="12.75">
      <c r="A83" s="8"/>
      <c r="B83" s="8"/>
      <c r="C83" s="8"/>
      <c r="D83" s="299"/>
      <c r="E83" s="299"/>
      <c r="F83" s="299"/>
      <c r="G83" s="299"/>
      <c r="H83" s="299"/>
      <c r="I83" s="299"/>
      <c r="J83" s="299"/>
      <c r="K83" s="299"/>
      <c r="L83" s="299"/>
      <c r="M83" s="299"/>
      <c r="N83" s="299"/>
      <c r="O83" s="299"/>
      <c r="P83" s="300"/>
      <c r="Q83" s="299"/>
      <c r="R83" s="299"/>
      <c r="S83" s="299"/>
      <c r="T83" s="299"/>
      <c r="U83" s="299"/>
      <c r="V83" s="299"/>
      <c r="W83" s="299"/>
      <c r="X83" s="299"/>
      <c r="Y83" s="299"/>
      <c r="Z83" s="299"/>
      <c r="AA83" s="299"/>
      <c r="AB83" s="299"/>
      <c r="AC83" s="299"/>
      <c r="AD83" s="295"/>
      <c r="AE83" s="301"/>
      <c r="AF83" s="301"/>
      <c r="AG83" s="295"/>
      <c r="AH83" s="295"/>
      <c r="AI83" s="301"/>
      <c r="AJ83" s="301"/>
      <c r="AK83" s="301"/>
      <c r="AL83" s="301"/>
      <c r="AM83" s="301"/>
      <c r="AN83" s="301"/>
      <c r="AO83" s="295"/>
      <c r="AP83" s="296"/>
      <c r="AQ83" s="301"/>
      <c r="AR83" s="301"/>
      <c r="AS83" s="295"/>
      <c r="AT83" s="295"/>
      <c r="AU83" s="295"/>
      <c r="AV83" s="295"/>
      <c r="AW83" s="295"/>
      <c r="AX83" s="295"/>
      <c r="AY83" s="295"/>
      <c r="AZ83" s="295"/>
      <c r="BA83" s="301"/>
      <c r="BB83" s="301"/>
      <c r="BC83" s="301"/>
      <c r="BD83" s="296"/>
      <c r="BE83" s="296"/>
      <c r="BF83" s="297"/>
      <c r="BG83" s="297"/>
      <c r="BH83" s="297"/>
      <c r="BI83" s="297"/>
      <c r="BJ83" s="297"/>
      <c r="BK83" s="97"/>
      <c r="BL83" s="97"/>
      <c r="BM83" s="97"/>
      <c r="BN83" s="97"/>
    </row>
    <row r="84" spans="1:66" ht="12.75">
      <c r="A84" s="8"/>
      <c r="B84" s="8"/>
      <c r="C84" s="8"/>
      <c r="D84" s="299"/>
      <c r="E84" s="299"/>
      <c r="F84" s="299"/>
      <c r="G84" s="299"/>
      <c r="H84" s="299"/>
      <c r="I84" s="299"/>
      <c r="J84" s="299"/>
      <c r="K84" s="299"/>
      <c r="L84" s="299"/>
      <c r="M84" s="299"/>
      <c r="N84" s="299"/>
      <c r="O84" s="299"/>
      <c r="P84" s="300"/>
      <c r="Q84" s="299"/>
      <c r="R84" s="299"/>
      <c r="S84" s="299"/>
      <c r="T84" s="299"/>
      <c r="U84" s="299"/>
      <c r="V84" s="299"/>
      <c r="W84" s="299"/>
      <c r="X84" s="299"/>
      <c r="Y84" s="299"/>
      <c r="Z84" s="299"/>
      <c r="AA84" s="299"/>
      <c r="AB84" s="299"/>
      <c r="AC84" s="299"/>
      <c r="AD84" s="295"/>
      <c r="AE84" s="301"/>
      <c r="AF84" s="301"/>
      <c r="AG84" s="295"/>
      <c r="AH84" s="295"/>
      <c r="AI84" s="301"/>
      <c r="AJ84" s="301"/>
      <c r="AK84" s="301"/>
      <c r="AL84" s="301"/>
      <c r="AM84" s="301"/>
      <c r="AN84" s="301"/>
      <c r="AO84" s="295"/>
      <c r="AP84" s="296"/>
      <c r="AQ84" s="301"/>
      <c r="AR84" s="301"/>
      <c r="AS84" s="295"/>
      <c r="AT84" s="295"/>
      <c r="AU84" s="295"/>
      <c r="AV84" s="295"/>
      <c r="AW84" s="295"/>
      <c r="AX84" s="295"/>
      <c r="AY84" s="295"/>
      <c r="AZ84" s="295"/>
      <c r="BA84" s="301"/>
      <c r="BB84" s="301"/>
      <c r="BC84" s="301"/>
      <c r="BD84" s="296"/>
      <c r="BE84" s="296"/>
      <c r="BF84" s="297"/>
      <c r="BG84" s="297"/>
      <c r="BH84" s="297"/>
      <c r="BI84" s="297"/>
      <c r="BJ84" s="297"/>
      <c r="BK84" s="97"/>
      <c r="BL84" s="97"/>
      <c r="BM84" s="97"/>
      <c r="BN84" s="97"/>
    </row>
    <row r="85" spans="1:66" ht="12.75">
      <c r="A85" s="8"/>
      <c r="B85" s="8"/>
      <c r="C85" s="8"/>
      <c r="D85" s="299"/>
      <c r="E85" s="299"/>
      <c r="F85" s="299"/>
      <c r="G85" s="299"/>
      <c r="H85" s="299"/>
      <c r="I85" s="299"/>
      <c r="J85" s="299"/>
      <c r="K85" s="299"/>
      <c r="L85" s="299"/>
      <c r="M85" s="299"/>
      <c r="N85" s="299"/>
      <c r="O85" s="299"/>
      <c r="P85" s="300"/>
      <c r="Q85" s="299"/>
      <c r="R85" s="299"/>
      <c r="S85" s="299"/>
      <c r="T85" s="299"/>
      <c r="U85" s="299"/>
      <c r="V85" s="299"/>
      <c r="W85" s="299"/>
      <c r="X85" s="299"/>
      <c r="Y85" s="299"/>
      <c r="Z85" s="299"/>
      <c r="AA85" s="299"/>
      <c r="AB85" s="299"/>
      <c r="AC85" s="299"/>
      <c r="AD85" s="295"/>
      <c r="AE85" s="301"/>
      <c r="AF85" s="301"/>
      <c r="AG85" s="295"/>
      <c r="AH85" s="295"/>
      <c r="AI85" s="301"/>
      <c r="AJ85" s="301"/>
      <c r="AK85" s="301"/>
      <c r="AL85" s="301"/>
      <c r="AM85" s="301"/>
      <c r="AN85" s="301"/>
      <c r="AO85" s="295"/>
      <c r="AP85" s="296"/>
      <c r="AQ85" s="301"/>
      <c r="AR85" s="301"/>
      <c r="AS85" s="295"/>
      <c r="AT85" s="295"/>
      <c r="AU85" s="295"/>
      <c r="AV85" s="295"/>
      <c r="AW85" s="295"/>
      <c r="AX85" s="295"/>
      <c r="AY85" s="295"/>
      <c r="AZ85" s="295"/>
      <c r="BA85" s="301"/>
      <c r="BB85" s="301"/>
      <c r="BC85" s="301"/>
      <c r="BD85" s="296"/>
      <c r="BE85" s="296"/>
      <c r="BF85" s="297"/>
      <c r="BG85" s="297"/>
      <c r="BH85" s="297"/>
      <c r="BI85" s="297"/>
      <c r="BJ85" s="297"/>
      <c r="BK85" s="97"/>
      <c r="BL85" s="97"/>
      <c r="BM85" s="97"/>
      <c r="BN85" s="97"/>
    </row>
    <row r="86" spans="1:66" ht="12.75">
      <c r="A86" s="8"/>
      <c r="B86" s="8"/>
      <c r="C86" s="8"/>
      <c r="D86" s="299"/>
      <c r="E86" s="299"/>
      <c r="F86" s="299"/>
      <c r="G86" s="299"/>
      <c r="H86" s="299"/>
      <c r="I86" s="299"/>
      <c r="J86" s="299"/>
      <c r="K86" s="299"/>
      <c r="L86" s="299"/>
      <c r="M86" s="299"/>
      <c r="N86" s="299"/>
      <c r="O86" s="299"/>
      <c r="P86" s="300"/>
      <c r="Q86" s="299"/>
      <c r="R86" s="299"/>
      <c r="S86" s="299"/>
      <c r="T86" s="299"/>
      <c r="U86" s="299"/>
      <c r="V86" s="299"/>
      <c r="W86" s="299"/>
      <c r="X86" s="299"/>
      <c r="Y86" s="299"/>
      <c r="Z86" s="299"/>
      <c r="AA86" s="299"/>
      <c r="AB86" s="299"/>
      <c r="AC86" s="299"/>
      <c r="AD86" s="295"/>
      <c r="AE86" s="301"/>
      <c r="AF86" s="301"/>
      <c r="AG86" s="295"/>
      <c r="AH86" s="295"/>
      <c r="AI86" s="301"/>
      <c r="AJ86" s="301"/>
      <c r="AK86" s="301"/>
      <c r="AL86" s="301"/>
      <c r="AM86" s="301"/>
      <c r="AN86" s="301"/>
      <c r="AO86" s="295"/>
      <c r="AP86" s="296"/>
      <c r="AQ86" s="301"/>
      <c r="AR86" s="301"/>
      <c r="AS86" s="295"/>
      <c r="AT86" s="295"/>
      <c r="AU86" s="295"/>
      <c r="AV86" s="295"/>
      <c r="AW86" s="295"/>
      <c r="AX86" s="295"/>
      <c r="AY86" s="295"/>
      <c r="AZ86" s="295"/>
      <c r="BA86" s="301"/>
      <c r="BB86" s="301"/>
      <c r="BC86" s="301"/>
      <c r="BD86" s="296"/>
      <c r="BE86" s="296"/>
      <c r="BF86" s="297"/>
      <c r="BG86" s="297"/>
      <c r="BH86" s="297"/>
      <c r="BI86" s="297"/>
      <c r="BJ86" s="297"/>
      <c r="BK86" s="97"/>
      <c r="BL86" s="97"/>
      <c r="BM86" s="97"/>
      <c r="BN86" s="97"/>
    </row>
    <row r="87" spans="1:66" ht="12.75">
      <c r="A87" s="8"/>
      <c r="B87" s="8"/>
      <c r="C87" s="8"/>
      <c r="D87" s="299"/>
      <c r="E87" s="299"/>
      <c r="F87" s="299"/>
      <c r="G87" s="299"/>
      <c r="H87" s="299"/>
      <c r="I87" s="299"/>
      <c r="J87" s="299"/>
      <c r="K87" s="299"/>
      <c r="L87" s="299"/>
      <c r="M87" s="299"/>
      <c r="N87" s="299"/>
      <c r="O87" s="299"/>
      <c r="P87" s="300"/>
      <c r="Q87" s="299"/>
      <c r="R87" s="299"/>
      <c r="S87" s="299"/>
      <c r="T87" s="299"/>
      <c r="U87" s="299"/>
      <c r="V87" s="299"/>
      <c r="W87" s="299"/>
      <c r="X87" s="299"/>
      <c r="Y87" s="299"/>
      <c r="Z87" s="299"/>
      <c r="AA87" s="299"/>
      <c r="AB87" s="299"/>
      <c r="AC87" s="299"/>
      <c r="AD87" s="295"/>
      <c r="AE87" s="301"/>
      <c r="AF87" s="301"/>
      <c r="AG87" s="295"/>
      <c r="AH87" s="295"/>
      <c r="AI87" s="301"/>
      <c r="AJ87" s="301"/>
      <c r="AK87" s="301"/>
      <c r="AL87" s="301"/>
      <c r="AM87" s="301"/>
      <c r="AN87" s="301"/>
      <c r="AO87" s="295"/>
      <c r="AP87" s="296"/>
      <c r="AQ87" s="301"/>
      <c r="AR87" s="301"/>
      <c r="AS87" s="295"/>
      <c r="AT87" s="295"/>
      <c r="AU87" s="295"/>
      <c r="AV87" s="295"/>
      <c r="AW87" s="295"/>
      <c r="AX87" s="295"/>
      <c r="AY87" s="295"/>
      <c r="AZ87" s="295"/>
      <c r="BA87" s="301"/>
      <c r="BB87" s="301"/>
      <c r="BC87" s="301"/>
      <c r="BD87" s="296"/>
      <c r="BE87" s="296"/>
      <c r="BF87" s="297"/>
      <c r="BG87" s="297"/>
      <c r="BH87" s="297"/>
      <c r="BI87" s="297"/>
      <c r="BJ87" s="297"/>
      <c r="BK87" s="97"/>
      <c r="BL87" s="97"/>
      <c r="BM87" s="97"/>
      <c r="BN87" s="97"/>
    </row>
    <row r="88" spans="1:66" ht="12.75">
      <c r="A88" s="8"/>
      <c r="B88" s="8"/>
      <c r="C88" s="8"/>
      <c r="D88" s="299"/>
      <c r="E88" s="299"/>
      <c r="F88" s="299"/>
      <c r="G88" s="299"/>
      <c r="H88" s="299"/>
      <c r="I88" s="299"/>
      <c r="J88" s="299"/>
      <c r="K88" s="299"/>
      <c r="L88" s="299"/>
      <c r="M88" s="299"/>
      <c r="N88" s="299"/>
      <c r="O88" s="299"/>
      <c r="P88" s="300"/>
      <c r="Q88" s="299"/>
      <c r="R88" s="299"/>
      <c r="S88" s="299"/>
      <c r="T88" s="299"/>
      <c r="U88" s="299"/>
      <c r="V88" s="299"/>
      <c r="W88" s="299"/>
      <c r="X88" s="299"/>
      <c r="Y88" s="299"/>
      <c r="Z88" s="299"/>
      <c r="AA88" s="299"/>
      <c r="AB88" s="299"/>
      <c r="AC88" s="299"/>
      <c r="AD88" s="295"/>
      <c r="AE88" s="301"/>
      <c r="AF88" s="301"/>
      <c r="AG88" s="295"/>
      <c r="AH88" s="295"/>
      <c r="AI88" s="301"/>
      <c r="AJ88" s="301"/>
      <c r="AK88" s="301"/>
      <c r="AL88" s="301"/>
      <c r="AM88" s="301"/>
      <c r="AN88" s="301"/>
      <c r="AO88" s="295"/>
      <c r="AP88" s="296"/>
      <c r="AQ88" s="301"/>
      <c r="AR88" s="301"/>
      <c r="AS88" s="295"/>
      <c r="AT88" s="295"/>
      <c r="AU88" s="295"/>
      <c r="AV88" s="295"/>
      <c r="AW88" s="295"/>
      <c r="AX88" s="295"/>
      <c r="AY88" s="295"/>
      <c r="AZ88" s="295"/>
      <c r="BA88" s="301"/>
      <c r="BB88" s="301"/>
      <c r="BC88" s="301"/>
      <c r="BD88" s="296"/>
      <c r="BE88" s="296"/>
      <c r="BF88" s="297"/>
      <c r="BG88" s="297"/>
      <c r="BH88" s="297"/>
      <c r="BI88" s="297"/>
      <c r="BJ88" s="297"/>
      <c r="BK88" s="97"/>
      <c r="BL88" s="97"/>
      <c r="BM88" s="97"/>
      <c r="BN88" s="97"/>
    </row>
    <row r="89" spans="1:66" ht="12.75">
      <c r="A89" s="8"/>
      <c r="B89" s="8"/>
      <c r="C89" s="8"/>
      <c r="D89" s="299"/>
      <c r="E89" s="299"/>
      <c r="F89" s="299"/>
      <c r="G89" s="299"/>
      <c r="H89" s="299"/>
      <c r="I89" s="299"/>
      <c r="J89" s="299"/>
      <c r="K89" s="299"/>
      <c r="L89" s="299"/>
      <c r="M89" s="299"/>
      <c r="N89" s="299"/>
      <c r="O89" s="299"/>
      <c r="P89" s="300"/>
      <c r="Q89" s="299"/>
      <c r="R89" s="299"/>
      <c r="S89" s="299"/>
      <c r="T89" s="299"/>
      <c r="U89" s="299"/>
      <c r="V89" s="299"/>
      <c r="W89" s="299"/>
      <c r="X89" s="299"/>
      <c r="Y89" s="299"/>
      <c r="Z89" s="299"/>
      <c r="AA89" s="299"/>
      <c r="AB89" s="299"/>
      <c r="AC89" s="299"/>
      <c r="AD89" s="295"/>
      <c r="AE89" s="301"/>
      <c r="AF89" s="301"/>
      <c r="AG89" s="295"/>
      <c r="AH89" s="295"/>
      <c r="AI89" s="301"/>
      <c r="AJ89" s="301"/>
      <c r="AK89" s="301"/>
      <c r="AL89" s="301"/>
      <c r="AM89" s="301"/>
      <c r="AN89" s="301"/>
      <c r="AO89" s="295"/>
      <c r="AP89" s="296"/>
      <c r="AQ89" s="301"/>
      <c r="AR89" s="301"/>
      <c r="AS89" s="295"/>
      <c r="AT89" s="295"/>
      <c r="AU89" s="295"/>
      <c r="AV89" s="295"/>
      <c r="AW89" s="295"/>
      <c r="AX89" s="295"/>
      <c r="AY89" s="295"/>
      <c r="AZ89" s="295"/>
      <c r="BA89" s="301"/>
      <c r="BB89" s="301"/>
      <c r="BC89" s="301"/>
      <c r="BD89" s="296"/>
      <c r="BE89" s="296"/>
      <c r="BF89" s="297"/>
      <c r="BG89" s="297"/>
      <c r="BH89" s="297"/>
      <c r="BI89" s="297"/>
      <c r="BJ89" s="297"/>
      <c r="BK89" s="97"/>
      <c r="BL89" s="97"/>
      <c r="BM89" s="97"/>
      <c r="BN89" s="97"/>
    </row>
    <row r="90" spans="1:66" ht="12.75">
      <c r="A90" s="8"/>
      <c r="B90" s="8"/>
      <c r="C90" s="8"/>
      <c r="D90" s="299"/>
      <c r="E90" s="299"/>
      <c r="F90" s="299"/>
      <c r="G90" s="299"/>
      <c r="H90" s="299"/>
      <c r="I90" s="299"/>
      <c r="J90" s="299"/>
      <c r="K90" s="299"/>
      <c r="L90" s="299"/>
      <c r="M90" s="299"/>
      <c r="N90" s="299"/>
      <c r="O90" s="299"/>
      <c r="P90" s="300"/>
      <c r="Q90" s="299"/>
      <c r="R90" s="299"/>
      <c r="S90" s="299"/>
      <c r="T90" s="299"/>
      <c r="U90" s="299"/>
      <c r="V90" s="299"/>
      <c r="W90" s="299"/>
      <c r="X90" s="299"/>
      <c r="Y90" s="299"/>
      <c r="Z90" s="299"/>
      <c r="AA90" s="299"/>
      <c r="AB90" s="299"/>
      <c r="AC90" s="299"/>
      <c r="AD90" s="295"/>
      <c r="AE90" s="301"/>
      <c r="AF90" s="301"/>
      <c r="AG90" s="295"/>
      <c r="AH90" s="295"/>
      <c r="AI90" s="301"/>
      <c r="AJ90" s="301"/>
      <c r="AK90" s="301"/>
      <c r="AL90" s="301"/>
      <c r="AM90" s="301"/>
      <c r="AN90" s="301"/>
      <c r="AO90" s="295"/>
      <c r="AP90" s="296"/>
      <c r="AQ90" s="301"/>
      <c r="AR90" s="301"/>
      <c r="AS90" s="295"/>
      <c r="AT90" s="295"/>
      <c r="AU90" s="295"/>
      <c r="AV90" s="295"/>
      <c r="AW90" s="295"/>
      <c r="AX90" s="295"/>
      <c r="AY90" s="295"/>
      <c r="AZ90" s="295"/>
      <c r="BA90" s="301"/>
      <c r="BB90" s="301"/>
      <c r="BC90" s="301"/>
      <c r="BD90" s="296"/>
      <c r="BE90" s="296"/>
      <c r="BF90" s="297"/>
      <c r="BG90" s="297"/>
      <c r="BH90" s="297"/>
      <c r="BI90" s="297"/>
      <c r="BJ90" s="297"/>
      <c r="BK90" s="97"/>
      <c r="BL90" s="97"/>
      <c r="BM90" s="97"/>
      <c r="BN90" s="97"/>
    </row>
    <row r="91" spans="1:66" ht="12.75">
      <c r="A91" s="8"/>
      <c r="B91" s="8"/>
      <c r="C91" s="8"/>
      <c r="D91" s="299"/>
      <c r="E91" s="299"/>
      <c r="F91" s="299"/>
      <c r="G91" s="299"/>
      <c r="H91" s="299"/>
      <c r="I91" s="299"/>
      <c r="J91" s="299"/>
      <c r="K91" s="299"/>
      <c r="L91" s="299"/>
      <c r="M91" s="299"/>
      <c r="N91" s="299"/>
      <c r="O91" s="299"/>
      <c r="P91" s="300"/>
      <c r="Q91" s="299"/>
      <c r="R91" s="299"/>
      <c r="S91" s="299"/>
      <c r="T91" s="299"/>
      <c r="U91" s="299"/>
      <c r="V91" s="299"/>
      <c r="W91" s="299"/>
      <c r="X91" s="299"/>
      <c r="Y91" s="299"/>
      <c r="Z91" s="299"/>
      <c r="AA91" s="299"/>
      <c r="AB91" s="299"/>
      <c r="AC91" s="299"/>
      <c r="AD91" s="295"/>
      <c r="AE91" s="301"/>
      <c r="AF91" s="301"/>
      <c r="AG91" s="295"/>
      <c r="AH91" s="295"/>
      <c r="AI91" s="301"/>
      <c r="AJ91" s="301"/>
      <c r="AK91" s="301"/>
      <c r="AL91" s="301"/>
      <c r="AM91" s="301"/>
      <c r="AN91" s="301"/>
      <c r="AO91" s="295"/>
      <c r="AP91" s="296"/>
      <c r="AQ91" s="301"/>
      <c r="AR91" s="301"/>
      <c r="AS91" s="295"/>
      <c r="AT91" s="295"/>
      <c r="AU91" s="295"/>
      <c r="AV91" s="295"/>
      <c r="AW91" s="295"/>
      <c r="AX91" s="295"/>
      <c r="AY91" s="295"/>
      <c r="AZ91" s="295"/>
      <c r="BA91" s="301"/>
      <c r="BB91" s="301"/>
      <c r="BC91" s="301"/>
      <c r="BD91" s="296"/>
      <c r="BE91" s="296"/>
      <c r="BF91" s="297"/>
      <c r="BG91" s="297"/>
      <c r="BH91" s="297"/>
      <c r="BI91" s="297"/>
      <c r="BJ91" s="297"/>
      <c r="BK91" s="97"/>
      <c r="BL91" s="97"/>
      <c r="BM91" s="97"/>
      <c r="BN91" s="97"/>
    </row>
    <row r="92" spans="1:66" ht="12.75">
      <c r="A92" s="8"/>
      <c r="B92" s="8"/>
      <c r="C92" s="8"/>
      <c r="D92" s="299"/>
      <c r="E92" s="299"/>
      <c r="F92" s="299"/>
      <c r="G92" s="299"/>
      <c r="H92" s="299"/>
      <c r="I92" s="299"/>
      <c r="J92" s="299"/>
      <c r="K92" s="299"/>
      <c r="L92" s="299"/>
      <c r="M92" s="299"/>
      <c r="N92" s="299"/>
      <c r="O92" s="299"/>
      <c r="P92" s="300"/>
      <c r="Q92" s="299"/>
      <c r="R92" s="299"/>
      <c r="S92" s="299"/>
      <c r="T92" s="299"/>
      <c r="U92" s="299"/>
      <c r="V92" s="299"/>
      <c r="W92" s="299"/>
      <c r="X92" s="299"/>
      <c r="Y92" s="299"/>
      <c r="Z92" s="299"/>
      <c r="AA92" s="299"/>
      <c r="AB92" s="299"/>
      <c r="AC92" s="299"/>
      <c r="AD92" s="295"/>
      <c r="AE92" s="301"/>
      <c r="AF92" s="301"/>
      <c r="AG92" s="295"/>
      <c r="AH92" s="295"/>
      <c r="AI92" s="301"/>
      <c r="AJ92" s="301"/>
      <c r="AK92" s="301"/>
      <c r="AL92" s="301"/>
      <c r="AM92" s="301"/>
      <c r="AN92" s="301"/>
      <c r="AO92" s="295"/>
      <c r="AP92" s="296"/>
      <c r="AQ92" s="301"/>
      <c r="AR92" s="301"/>
      <c r="AS92" s="295"/>
      <c r="AT92" s="295"/>
      <c r="AU92" s="295"/>
      <c r="AV92" s="295"/>
      <c r="AW92" s="295"/>
      <c r="AX92" s="295"/>
      <c r="AY92" s="295"/>
      <c r="AZ92" s="295"/>
      <c r="BA92" s="301"/>
      <c r="BB92" s="301"/>
      <c r="BC92" s="301"/>
      <c r="BD92" s="296"/>
      <c r="BE92" s="296"/>
      <c r="BF92" s="297"/>
      <c r="BG92" s="297"/>
      <c r="BH92" s="297"/>
      <c r="BI92" s="297"/>
      <c r="BJ92" s="297"/>
      <c r="BK92" s="97"/>
      <c r="BL92" s="97"/>
      <c r="BM92" s="97"/>
      <c r="BN92" s="97"/>
    </row>
    <row r="93" spans="1:66" ht="12.75">
      <c r="A93" s="8"/>
      <c r="B93" s="8"/>
      <c r="C93" s="8"/>
      <c r="D93" s="299"/>
      <c r="E93" s="299"/>
      <c r="F93" s="299"/>
      <c r="G93" s="299"/>
      <c r="H93" s="299"/>
      <c r="I93" s="299"/>
      <c r="J93" s="299"/>
      <c r="K93" s="299"/>
      <c r="L93" s="299"/>
      <c r="M93" s="299"/>
      <c r="N93" s="299"/>
      <c r="O93" s="299"/>
      <c r="P93" s="300"/>
      <c r="Q93" s="299"/>
      <c r="R93" s="299"/>
      <c r="S93" s="299"/>
      <c r="T93" s="299"/>
      <c r="U93" s="299"/>
      <c r="V93" s="299"/>
      <c r="W93" s="299"/>
      <c r="X93" s="299"/>
      <c r="Y93" s="299"/>
      <c r="Z93" s="299"/>
      <c r="AA93" s="299"/>
      <c r="AB93" s="299"/>
      <c r="AC93" s="299"/>
      <c r="AD93" s="295"/>
      <c r="AE93" s="301"/>
      <c r="AF93" s="301"/>
      <c r="AG93" s="295"/>
      <c r="AH93" s="295"/>
      <c r="AI93" s="301"/>
      <c r="AJ93" s="301"/>
      <c r="AK93" s="301"/>
      <c r="AL93" s="301"/>
      <c r="AM93" s="301"/>
      <c r="AN93" s="301"/>
      <c r="AO93" s="295"/>
      <c r="AP93" s="296"/>
      <c r="AQ93" s="301"/>
      <c r="AR93" s="301"/>
      <c r="AS93" s="295"/>
      <c r="AT93" s="295"/>
      <c r="AU93" s="295"/>
      <c r="AV93" s="295"/>
      <c r="AW93" s="295"/>
      <c r="AX93" s="295"/>
      <c r="AY93" s="295"/>
      <c r="AZ93" s="295"/>
      <c r="BA93" s="301"/>
      <c r="BB93" s="301"/>
      <c r="BC93" s="301"/>
      <c r="BD93" s="296"/>
      <c r="BE93" s="296"/>
      <c r="BF93" s="297"/>
      <c r="BG93" s="297"/>
      <c r="BH93" s="297"/>
      <c r="BI93" s="297"/>
      <c r="BJ93" s="297"/>
      <c r="BK93" s="97"/>
      <c r="BL93" s="97"/>
      <c r="BM93" s="97"/>
      <c r="BN93" s="97"/>
    </row>
    <row r="94" spans="1:66" ht="12.75">
      <c r="A94" s="8"/>
      <c r="B94" s="8"/>
      <c r="C94" s="8"/>
      <c r="D94" s="299"/>
      <c r="E94" s="299"/>
      <c r="F94" s="299"/>
      <c r="G94" s="299"/>
      <c r="H94" s="299"/>
      <c r="I94" s="299"/>
      <c r="J94" s="299"/>
      <c r="K94" s="299"/>
      <c r="L94" s="299"/>
      <c r="M94" s="299"/>
      <c r="N94" s="299"/>
      <c r="O94" s="299"/>
      <c r="P94" s="300"/>
      <c r="Q94" s="299"/>
      <c r="R94" s="299"/>
      <c r="S94" s="299"/>
      <c r="T94" s="299"/>
      <c r="U94" s="299"/>
      <c r="V94" s="299"/>
      <c r="W94" s="299"/>
      <c r="X94" s="299"/>
      <c r="Y94" s="299"/>
      <c r="Z94" s="299"/>
      <c r="AA94" s="299"/>
      <c r="AB94" s="299"/>
      <c r="AC94" s="299"/>
      <c r="AD94" s="295"/>
      <c r="AE94" s="301"/>
      <c r="AF94" s="301"/>
      <c r="AG94" s="295"/>
      <c r="AH94" s="295"/>
      <c r="AI94" s="301"/>
      <c r="AJ94" s="301"/>
      <c r="AK94" s="301"/>
      <c r="AL94" s="301"/>
      <c r="AM94" s="301"/>
      <c r="AN94" s="301"/>
      <c r="AO94" s="295"/>
      <c r="AP94" s="296"/>
      <c r="AQ94" s="301"/>
      <c r="AR94" s="301"/>
      <c r="AS94" s="295"/>
      <c r="AT94" s="295"/>
      <c r="AU94" s="295"/>
      <c r="AV94" s="295"/>
      <c r="AW94" s="295"/>
      <c r="AX94" s="295"/>
      <c r="AY94" s="295"/>
      <c r="AZ94" s="295"/>
      <c r="BA94" s="301"/>
      <c r="BB94" s="301"/>
      <c r="BC94" s="301"/>
      <c r="BD94" s="296"/>
      <c r="BE94" s="296"/>
      <c r="BF94" s="297"/>
      <c r="BG94" s="297"/>
      <c r="BH94" s="297"/>
      <c r="BI94" s="297"/>
      <c r="BJ94" s="297"/>
      <c r="BK94" s="97"/>
      <c r="BL94" s="97"/>
      <c r="BM94" s="97"/>
      <c r="BN94" s="97"/>
    </row>
    <row r="95" spans="1:66" ht="12.75">
      <c r="A95" s="8"/>
      <c r="B95" s="8"/>
      <c r="C95" s="8"/>
      <c r="D95" s="299"/>
      <c r="E95" s="299"/>
      <c r="F95" s="299"/>
      <c r="G95" s="299"/>
      <c r="H95" s="299"/>
      <c r="I95" s="299"/>
      <c r="J95" s="299"/>
      <c r="K95" s="299"/>
      <c r="L95" s="299"/>
      <c r="M95" s="299"/>
      <c r="N95" s="299"/>
      <c r="O95" s="299"/>
      <c r="P95" s="300"/>
      <c r="Q95" s="299"/>
      <c r="R95" s="299"/>
      <c r="S95" s="299"/>
      <c r="T95" s="299"/>
      <c r="U95" s="299"/>
      <c r="V95" s="299"/>
      <c r="W95" s="299"/>
      <c r="X95" s="299"/>
      <c r="Y95" s="299"/>
      <c r="Z95" s="299"/>
      <c r="AA95" s="299"/>
      <c r="AB95" s="299"/>
      <c r="AC95" s="299"/>
      <c r="AD95" s="295"/>
      <c r="AE95" s="301"/>
      <c r="AF95" s="301"/>
      <c r="AG95" s="295"/>
      <c r="AH95" s="295"/>
      <c r="AI95" s="301"/>
      <c r="AJ95" s="301"/>
      <c r="AK95" s="301"/>
      <c r="AL95" s="301"/>
      <c r="AM95" s="301"/>
      <c r="AN95" s="301"/>
      <c r="AO95" s="295"/>
      <c r="AP95" s="296"/>
      <c r="AQ95" s="301"/>
      <c r="AR95" s="301"/>
      <c r="AS95" s="295"/>
      <c r="AT95" s="295"/>
      <c r="AU95" s="295"/>
      <c r="AV95" s="295"/>
      <c r="AW95" s="295"/>
      <c r="AX95" s="295"/>
      <c r="AY95" s="295"/>
      <c r="AZ95" s="295"/>
      <c r="BA95" s="301"/>
      <c r="BB95" s="301"/>
      <c r="BC95" s="301"/>
      <c r="BD95" s="296"/>
      <c r="BE95" s="296"/>
      <c r="BF95" s="297"/>
      <c r="BG95" s="297"/>
      <c r="BH95" s="297"/>
      <c r="BI95" s="297"/>
      <c r="BJ95" s="297"/>
      <c r="BK95" s="97"/>
      <c r="BL95" s="97"/>
      <c r="BM95" s="97"/>
      <c r="BN95" s="97"/>
    </row>
    <row r="96" spans="1:66" ht="12.75">
      <c r="A96" s="8"/>
      <c r="B96" s="8"/>
      <c r="C96" s="8"/>
      <c r="D96" s="299"/>
      <c r="E96" s="299"/>
      <c r="F96" s="299"/>
      <c r="G96" s="299"/>
      <c r="H96" s="299"/>
      <c r="I96" s="299"/>
      <c r="J96" s="299"/>
      <c r="K96" s="299"/>
      <c r="L96" s="299"/>
      <c r="M96" s="299"/>
      <c r="N96" s="299"/>
      <c r="O96" s="299"/>
      <c r="P96" s="300"/>
      <c r="Q96" s="299"/>
      <c r="R96" s="299"/>
      <c r="S96" s="299"/>
      <c r="T96" s="299"/>
      <c r="U96" s="299"/>
      <c r="V96" s="299"/>
      <c r="W96" s="299"/>
      <c r="X96" s="299"/>
      <c r="Y96" s="299"/>
      <c r="Z96" s="299"/>
      <c r="AA96" s="299"/>
      <c r="AB96" s="299"/>
      <c r="AC96" s="299"/>
      <c r="AD96" s="295"/>
      <c r="AE96" s="301"/>
      <c r="AF96" s="301"/>
      <c r="AG96" s="295"/>
      <c r="AH96" s="295"/>
      <c r="AI96" s="301"/>
      <c r="AJ96" s="301"/>
      <c r="AK96" s="301"/>
      <c r="AL96" s="301"/>
      <c r="AM96" s="301"/>
      <c r="AN96" s="301"/>
      <c r="AO96" s="295"/>
      <c r="AP96" s="296"/>
      <c r="AQ96" s="301"/>
      <c r="AR96" s="301"/>
      <c r="AS96" s="295"/>
      <c r="AT96" s="295"/>
      <c r="AU96" s="295"/>
      <c r="AV96" s="295"/>
      <c r="AW96" s="295"/>
      <c r="AX96" s="295"/>
      <c r="AY96" s="295"/>
      <c r="AZ96" s="295"/>
      <c r="BA96" s="301"/>
      <c r="BB96" s="301"/>
      <c r="BC96" s="301"/>
      <c r="BD96" s="296"/>
      <c r="BE96" s="296"/>
      <c r="BF96" s="297"/>
      <c r="BG96" s="297"/>
      <c r="BH96" s="297"/>
      <c r="BI96" s="297"/>
      <c r="BJ96" s="297"/>
      <c r="BK96" s="97"/>
      <c r="BL96" s="97"/>
      <c r="BM96" s="97"/>
      <c r="BN96" s="97"/>
    </row>
    <row r="97" spans="1:66" ht="12.75">
      <c r="A97" s="8"/>
      <c r="B97" s="8"/>
      <c r="C97" s="8"/>
      <c r="D97" s="299"/>
      <c r="E97" s="299"/>
      <c r="F97" s="299"/>
      <c r="G97" s="299"/>
      <c r="H97" s="299"/>
      <c r="I97" s="299"/>
      <c r="J97" s="299"/>
      <c r="K97" s="299"/>
      <c r="L97" s="299"/>
      <c r="M97" s="299"/>
      <c r="N97" s="299"/>
      <c r="O97" s="299"/>
      <c r="P97" s="300"/>
      <c r="Q97" s="299"/>
      <c r="R97" s="299"/>
      <c r="S97" s="299"/>
      <c r="T97" s="299"/>
      <c r="U97" s="299"/>
      <c r="V97" s="299"/>
      <c r="W97" s="299"/>
      <c r="X97" s="299"/>
      <c r="Y97" s="299"/>
      <c r="Z97" s="299"/>
      <c r="AA97" s="299"/>
      <c r="AB97" s="299"/>
      <c r="AC97" s="299"/>
      <c r="AD97" s="295"/>
      <c r="AE97" s="301"/>
      <c r="AF97" s="301"/>
      <c r="AG97" s="295"/>
      <c r="AH97" s="295"/>
      <c r="AI97" s="301"/>
      <c r="AJ97" s="301"/>
      <c r="AK97" s="301"/>
      <c r="AL97" s="301"/>
      <c r="AM97" s="301"/>
      <c r="AN97" s="301"/>
      <c r="AO97" s="295"/>
      <c r="AP97" s="296"/>
      <c r="AQ97" s="301"/>
      <c r="AR97" s="301"/>
      <c r="AS97" s="295"/>
      <c r="AT97" s="295"/>
      <c r="AU97" s="295"/>
      <c r="AV97" s="295"/>
      <c r="AW97" s="295"/>
      <c r="AX97" s="295"/>
      <c r="AY97" s="295"/>
      <c r="AZ97" s="295"/>
      <c r="BA97" s="301"/>
      <c r="BB97" s="301"/>
      <c r="BC97" s="301"/>
      <c r="BD97" s="296"/>
      <c r="BE97" s="296"/>
      <c r="BF97" s="297"/>
      <c r="BG97" s="297"/>
      <c r="BH97" s="297"/>
      <c r="BI97" s="297"/>
      <c r="BJ97" s="297"/>
      <c r="BK97" s="97"/>
      <c r="BL97" s="97"/>
      <c r="BM97" s="97"/>
      <c r="BN97" s="97"/>
    </row>
    <row r="98" spans="1:66" ht="12.75">
      <c r="A98" s="8"/>
      <c r="B98" s="8"/>
      <c r="C98" s="8"/>
      <c r="D98" s="299"/>
      <c r="E98" s="299"/>
      <c r="F98" s="299"/>
      <c r="G98" s="299"/>
      <c r="H98" s="299"/>
      <c r="I98" s="299"/>
      <c r="J98" s="299"/>
      <c r="K98" s="299"/>
      <c r="L98" s="299"/>
      <c r="M98" s="299"/>
      <c r="N98" s="299"/>
      <c r="O98" s="299"/>
      <c r="P98" s="300"/>
      <c r="Q98" s="299"/>
      <c r="R98" s="299"/>
      <c r="S98" s="299"/>
      <c r="T98" s="299"/>
      <c r="U98" s="299"/>
      <c r="V98" s="299"/>
      <c r="W98" s="299"/>
      <c r="X98" s="299"/>
      <c r="Y98" s="299"/>
      <c r="Z98" s="299"/>
      <c r="AA98" s="299"/>
      <c r="AB98" s="299"/>
      <c r="AC98" s="299"/>
      <c r="AD98" s="295"/>
      <c r="AE98" s="301"/>
      <c r="AF98" s="301"/>
      <c r="AG98" s="295"/>
      <c r="AH98" s="295"/>
      <c r="AI98" s="301"/>
      <c r="AJ98" s="301"/>
      <c r="AK98" s="301"/>
      <c r="AL98" s="301"/>
      <c r="AM98" s="301"/>
      <c r="AN98" s="301"/>
      <c r="AO98" s="295"/>
      <c r="AP98" s="296"/>
      <c r="AQ98" s="301"/>
      <c r="AR98" s="301"/>
      <c r="AS98" s="295"/>
      <c r="AT98" s="295"/>
      <c r="AU98" s="295"/>
      <c r="AV98" s="295"/>
      <c r="AW98" s="295"/>
      <c r="AX98" s="295"/>
      <c r="AY98" s="295"/>
      <c r="AZ98" s="295"/>
      <c r="BA98" s="301"/>
      <c r="BB98" s="301"/>
      <c r="BC98" s="301"/>
      <c r="BD98" s="296"/>
      <c r="BE98" s="296"/>
      <c r="BF98" s="297"/>
      <c r="BG98" s="297"/>
      <c r="BH98" s="297"/>
      <c r="BI98" s="297"/>
      <c r="BJ98" s="297"/>
      <c r="BK98" s="97"/>
      <c r="BL98" s="97"/>
      <c r="BM98" s="97"/>
      <c r="BN98" s="97"/>
    </row>
    <row r="99" spans="1:66" ht="12.75">
      <c r="A99" s="8"/>
      <c r="B99" s="8"/>
      <c r="C99" s="8"/>
      <c r="D99" s="299"/>
      <c r="E99" s="299"/>
      <c r="F99" s="299"/>
      <c r="G99" s="299"/>
      <c r="H99" s="299"/>
      <c r="I99" s="299"/>
      <c r="J99" s="299"/>
      <c r="K99" s="299"/>
      <c r="L99" s="299"/>
      <c r="M99" s="299"/>
      <c r="N99" s="299"/>
      <c r="O99" s="299"/>
      <c r="P99" s="300"/>
      <c r="Q99" s="299"/>
      <c r="R99" s="299"/>
      <c r="S99" s="299"/>
      <c r="T99" s="299"/>
      <c r="U99" s="299"/>
      <c r="V99" s="299"/>
      <c r="W99" s="299"/>
      <c r="X99" s="299"/>
      <c r="Y99" s="299"/>
      <c r="Z99" s="299"/>
      <c r="AA99" s="299"/>
      <c r="AB99" s="299"/>
      <c r="AC99" s="299"/>
      <c r="AD99" s="295"/>
      <c r="AE99" s="301"/>
      <c r="AF99" s="301"/>
      <c r="AG99" s="295"/>
      <c r="AH99" s="295"/>
      <c r="AI99" s="301"/>
      <c r="AJ99" s="301"/>
      <c r="AK99" s="301"/>
      <c r="AL99" s="301"/>
      <c r="AM99" s="301"/>
      <c r="AN99" s="301"/>
      <c r="AO99" s="295"/>
      <c r="AP99" s="296"/>
      <c r="AQ99" s="301"/>
      <c r="AR99" s="301"/>
      <c r="AS99" s="295"/>
      <c r="AT99" s="295"/>
      <c r="AU99" s="295"/>
      <c r="AV99" s="295"/>
      <c r="AW99" s="295"/>
      <c r="AX99" s="295"/>
      <c r="AY99" s="295"/>
      <c r="AZ99" s="295"/>
      <c r="BA99" s="301"/>
      <c r="BB99" s="301"/>
      <c r="BC99" s="301"/>
      <c r="BD99" s="296"/>
      <c r="BE99" s="296"/>
      <c r="BF99" s="297"/>
      <c r="BG99" s="297"/>
      <c r="BH99" s="297"/>
      <c r="BI99" s="297"/>
      <c r="BJ99" s="297"/>
      <c r="BK99" s="97"/>
      <c r="BL99" s="97"/>
      <c r="BM99" s="97"/>
      <c r="BN99" s="97"/>
    </row>
    <row r="100" spans="1:66" ht="12.75">
      <c r="A100" s="8"/>
      <c r="B100" s="8"/>
      <c r="C100" s="8"/>
      <c r="D100" s="299"/>
      <c r="E100" s="299"/>
      <c r="F100" s="299"/>
      <c r="G100" s="299"/>
      <c r="H100" s="299"/>
      <c r="I100" s="299"/>
      <c r="J100" s="299"/>
      <c r="K100" s="299"/>
      <c r="L100" s="299"/>
      <c r="M100" s="299"/>
      <c r="N100" s="299"/>
      <c r="O100" s="299"/>
      <c r="P100" s="300"/>
      <c r="Q100" s="299"/>
      <c r="R100" s="299"/>
      <c r="S100" s="299"/>
      <c r="T100" s="299"/>
      <c r="U100" s="299"/>
      <c r="V100" s="299"/>
      <c r="W100" s="299"/>
      <c r="X100" s="299"/>
      <c r="Y100" s="299"/>
      <c r="Z100" s="299"/>
      <c r="AA100" s="299"/>
      <c r="AB100" s="299"/>
      <c r="AC100" s="299"/>
      <c r="AD100" s="295"/>
      <c r="AE100" s="301"/>
      <c r="AF100" s="301"/>
      <c r="AG100" s="295"/>
      <c r="AH100" s="295"/>
      <c r="AI100" s="301"/>
      <c r="AJ100" s="301"/>
      <c r="AK100" s="301"/>
      <c r="AL100" s="301"/>
      <c r="AM100" s="301"/>
      <c r="AN100" s="301"/>
      <c r="AO100" s="295"/>
      <c r="AP100" s="296"/>
      <c r="AQ100" s="301"/>
      <c r="AR100" s="301"/>
      <c r="AS100" s="295"/>
      <c r="AT100" s="295"/>
      <c r="AU100" s="295"/>
      <c r="AV100" s="295"/>
      <c r="AW100" s="295"/>
      <c r="AX100" s="295"/>
      <c r="AY100" s="295"/>
      <c r="AZ100" s="295"/>
      <c r="BA100" s="301"/>
      <c r="BB100" s="301"/>
      <c r="BC100" s="301"/>
      <c r="BD100" s="296"/>
      <c r="BE100" s="296"/>
      <c r="BF100" s="297"/>
      <c r="BG100" s="297"/>
      <c r="BH100" s="297"/>
      <c r="BI100" s="297"/>
      <c r="BJ100" s="297"/>
      <c r="BK100" s="97"/>
      <c r="BL100" s="97"/>
      <c r="BM100" s="97"/>
      <c r="BN100" s="97"/>
    </row>
    <row r="101" spans="1:66" ht="12.75">
      <c r="A101" s="8"/>
      <c r="B101" s="8"/>
      <c r="C101" s="8"/>
      <c r="D101" s="299"/>
      <c r="E101" s="299"/>
      <c r="F101" s="299"/>
      <c r="G101" s="299"/>
      <c r="H101" s="299"/>
      <c r="I101" s="299"/>
      <c r="J101" s="299"/>
      <c r="K101" s="299"/>
      <c r="L101" s="299"/>
      <c r="M101" s="299"/>
      <c r="N101" s="299"/>
      <c r="O101" s="299"/>
      <c r="P101" s="300"/>
      <c r="Q101" s="299"/>
      <c r="R101" s="299"/>
      <c r="S101" s="299"/>
      <c r="T101" s="299"/>
      <c r="U101" s="299"/>
      <c r="V101" s="299"/>
      <c r="W101" s="299"/>
      <c r="X101" s="299"/>
      <c r="Y101" s="299"/>
      <c r="Z101" s="299"/>
      <c r="AA101" s="299"/>
      <c r="AB101" s="299"/>
      <c r="AC101" s="299"/>
      <c r="AD101" s="295"/>
      <c r="AE101" s="301"/>
      <c r="AF101" s="301"/>
      <c r="AG101" s="295"/>
      <c r="AH101" s="295"/>
      <c r="AI101" s="301"/>
      <c r="AJ101" s="301"/>
      <c r="AK101" s="301"/>
      <c r="AL101" s="301"/>
      <c r="AM101" s="301"/>
      <c r="AN101" s="301"/>
      <c r="AO101" s="295"/>
      <c r="AP101" s="296"/>
      <c r="AQ101" s="301"/>
      <c r="AR101" s="301"/>
      <c r="AS101" s="295"/>
      <c r="AT101" s="295"/>
      <c r="AU101" s="295"/>
      <c r="AV101" s="295"/>
      <c r="AW101" s="295"/>
      <c r="AX101" s="295"/>
      <c r="AY101" s="295"/>
      <c r="AZ101" s="295"/>
      <c r="BA101" s="301"/>
      <c r="BB101" s="301"/>
      <c r="BC101" s="301"/>
      <c r="BD101" s="296"/>
      <c r="BE101" s="296"/>
      <c r="BF101" s="297"/>
      <c r="BG101" s="297"/>
      <c r="BH101" s="297"/>
      <c r="BI101" s="297"/>
      <c r="BJ101" s="297"/>
      <c r="BK101" s="97"/>
      <c r="BL101" s="97"/>
      <c r="BM101" s="97"/>
      <c r="BN101" s="97"/>
    </row>
    <row r="102" spans="1:66" ht="12.75">
      <c r="A102" s="8"/>
      <c r="B102" s="8"/>
      <c r="C102" s="8"/>
      <c r="D102" s="299"/>
      <c r="E102" s="299"/>
      <c r="F102" s="299"/>
      <c r="G102" s="299"/>
      <c r="H102" s="299"/>
      <c r="I102" s="299"/>
      <c r="J102" s="299"/>
      <c r="K102" s="299"/>
      <c r="L102" s="299"/>
      <c r="M102" s="299"/>
      <c r="N102" s="299"/>
      <c r="O102" s="299"/>
      <c r="P102" s="300"/>
      <c r="Q102" s="299"/>
      <c r="R102" s="299"/>
      <c r="S102" s="299"/>
      <c r="T102" s="299"/>
      <c r="U102" s="299"/>
      <c r="V102" s="299"/>
      <c r="W102" s="299"/>
      <c r="X102" s="299"/>
      <c r="Y102" s="299"/>
      <c r="Z102" s="299"/>
      <c r="AA102" s="299"/>
      <c r="AB102" s="299"/>
      <c r="AC102" s="299"/>
      <c r="AD102" s="295"/>
      <c r="AE102" s="301"/>
      <c r="AF102" s="301"/>
      <c r="AG102" s="295"/>
      <c r="AH102" s="295"/>
      <c r="AI102" s="301"/>
      <c r="AJ102" s="301"/>
      <c r="AK102" s="301"/>
      <c r="AL102" s="301"/>
      <c r="AM102" s="301"/>
      <c r="AN102" s="301"/>
      <c r="AO102" s="295"/>
      <c r="AP102" s="296"/>
      <c r="AQ102" s="301"/>
      <c r="AR102" s="301"/>
      <c r="AS102" s="295"/>
      <c r="AT102" s="295"/>
      <c r="AU102" s="295"/>
      <c r="AV102" s="295"/>
      <c r="AW102" s="295"/>
      <c r="AX102" s="295"/>
      <c r="AY102" s="295"/>
      <c r="AZ102" s="295"/>
      <c r="BA102" s="301"/>
      <c r="BB102" s="301"/>
      <c r="BC102" s="301"/>
      <c r="BD102" s="296"/>
      <c r="BE102" s="296"/>
      <c r="BF102" s="297"/>
      <c r="BG102" s="297"/>
      <c r="BH102" s="297"/>
      <c r="BI102" s="297"/>
      <c r="BJ102" s="297"/>
      <c r="BK102" s="97"/>
      <c r="BL102" s="97"/>
      <c r="BM102" s="97"/>
      <c r="BN102" s="97"/>
    </row>
    <row r="103" spans="1:66" ht="12.75">
      <c r="A103" s="8"/>
      <c r="B103" s="8"/>
      <c r="C103" s="8"/>
      <c r="D103" s="299"/>
      <c r="E103" s="299"/>
      <c r="F103" s="299"/>
      <c r="G103" s="299"/>
      <c r="H103" s="299"/>
      <c r="I103" s="299"/>
      <c r="J103" s="299"/>
      <c r="K103" s="299"/>
      <c r="L103" s="299"/>
      <c r="M103" s="299"/>
      <c r="N103" s="299"/>
      <c r="O103" s="299"/>
      <c r="P103" s="300"/>
      <c r="Q103" s="299"/>
      <c r="R103" s="299"/>
      <c r="S103" s="299"/>
      <c r="T103" s="299"/>
      <c r="U103" s="299"/>
      <c r="V103" s="299"/>
      <c r="W103" s="299"/>
      <c r="X103" s="299"/>
      <c r="Y103" s="299"/>
      <c r="Z103" s="299"/>
      <c r="AA103" s="299"/>
      <c r="AB103" s="299"/>
      <c r="AC103" s="299"/>
      <c r="AD103" s="295"/>
      <c r="AE103" s="301"/>
      <c r="AF103" s="301"/>
      <c r="AG103" s="295"/>
      <c r="AH103" s="295"/>
      <c r="AI103" s="301"/>
      <c r="AJ103" s="301"/>
      <c r="AK103" s="301"/>
      <c r="AL103" s="301"/>
      <c r="AM103" s="301"/>
      <c r="AN103" s="301"/>
      <c r="AO103" s="295"/>
      <c r="AP103" s="296"/>
      <c r="AQ103" s="301"/>
      <c r="AR103" s="301"/>
      <c r="AS103" s="295"/>
      <c r="AT103" s="295"/>
      <c r="AU103" s="295"/>
      <c r="AV103" s="295"/>
      <c r="AW103" s="295"/>
      <c r="AX103" s="295"/>
      <c r="AY103" s="295"/>
      <c r="AZ103" s="295"/>
      <c r="BA103" s="301"/>
      <c r="BB103" s="301"/>
      <c r="BC103" s="301"/>
      <c r="BD103" s="296"/>
      <c r="BE103" s="296"/>
      <c r="BF103" s="297"/>
      <c r="BG103" s="297"/>
      <c r="BH103" s="297"/>
      <c r="BI103" s="297"/>
      <c r="BJ103" s="297"/>
      <c r="BK103" s="97"/>
      <c r="BL103" s="97"/>
      <c r="BM103" s="97"/>
      <c r="BN103" s="97"/>
    </row>
    <row r="104" spans="1:66" ht="12.75">
      <c r="A104" s="8"/>
      <c r="B104" s="8"/>
      <c r="C104" s="8"/>
      <c r="D104" s="299"/>
      <c r="E104" s="299"/>
      <c r="F104" s="299"/>
      <c r="G104" s="299"/>
      <c r="H104" s="299"/>
      <c r="I104" s="299"/>
      <c r="J104" s="299"/>
      <c r="K104" s="299"/>
      <c r="L104" s="299"/>
      <c r="M104" s="299"/>
      <c r="N104" s="299"/>
      <c r="O104" s="299"/>
      <c r="P104" s="300"/>
      <c r="Q104" s="299"/>
      <c r="R104" s="299"/>
      <c r="S104" s="299"/>
      <c r="T104" s="299"/>
      <c r="U104" s="299"/>
      <c r="V104" s="299"/>
      <c r="W104" s="299"/>
      <c r="X104" s="299"/>
      <c r="Y104" s="299"/>
      <c r="Z104" s="299"/>
      <c r="AA104" s="299"/>
      <c r="AB104" s="299"/>
      <c r="AC104" s="299"/>
      <c r="AD104" s="295"/>
      <c r="AE104" s="301"/>
      <c r="AF104" s="301"/>
      <c r="AG104" s="295"/>
      <c r="AH104" s="295"/>
      <c r="AI104" s="301"/>
      <c r="AJ104" s="301"/>
      <c r="AK104" s="301"/>
      <c r="AL104" s="301"/>
      <c r="AM104" s="301"/>
      <c r="AN104" s="301"/>
      <c r="AO104" s="295"/>
      <c r="AP104" s="296"/>
      <c r="AQ104" s="301"/>
      <c r="AR104" s="301"/>
      <c r="AS104" s="295"/>
      <c r="AT104" s="295"/>
      <c r="AU104" s="295"/>
      <c r="AV104" s="295"/>
      <c r="AW104" s="295"/>
      <c r="AX104" s="295"/>
      <c r="AY104" s="295"/>
      <c r="AZ104" s="295"/>
      <c r="BA104" s="301"/>
      <c r="BB104" s="301"/>
      <c r="BC104" s="301"/>
      <c r="BD104" s="296"/>
      <c r="BE104" s="296"/>
      <c r="BF104" s="297"/>
      <c r="BG104" s="297"/>
      <c r="BH104" s="297"/>
      <c r="BI104" s="297"/>
      <c r="BJ104" s="297"/>
      <c r="BK104" s="97"/>
      <c r="BL104" s="97"/>
      <c r="BM104" s="97"/>
      <c r="BN104" s="97"/>
    </row>
    <row r="105" spans="1:66" ht="12.75">
      <c r="A105" s="8"/>
      <c r="B105" s="8"/>
      <c r="C105" s="8"/>
      <c r="D105" s="299"/>
      <c r="E105" s="299"/>
      <c r="F105" s="299"/>
      <c r="G105" s="299"/>
      <c r="H105" s="299"/>
      <c r="I105" s="299"/>
      <c r="J105" s="299"/>
      <c r="K105" s="299"/>
      <c r="L105" s="299"/>
      <c r="M105" s="299"/>
      <c r="N105" s="299"/>
      <c r="O105" s="299"/>
      <c r="P105" s="300"/>
      <c r="Q105" s="299"/>
      <c r="R105" s="299"/>
      <c r="S105" s="299"/>
      <c r="T105" s="299"/>
      <c r="U105" s="299"/>
      <c r="V105" s="299"/>
      <c r="W105" s="299"/>
      <c r="X105" s="299"/>
      <c r="Y105" s="299"/>
      <c r="Z105" s="299"/>
      <c r="AA105" s="299"/>
      <c r="AB105" s="299"/>
      <c r="AC105" s="299"/>
      <c r="AD105" s="295"/>
      <c r="AE105" s="301"/>
      <c r="AF105" s="301"/>
      <c r="AG105" s="295"/>
      <c r="AH105" s="295"/>
      <c r="AI105" s="301"/>
      <c r="AJ105" s="301"/>
      <c r="AK105" s="301"/>
      <c r="AL105" s="301"/>
      <c r="AM105" s="301"/>
      <c r="AN105" s="301"/>
      <c r="AO105" s="295"/>
      <c r="AP105" s="296"/>
      <c r="AQ105" s="301"/>
      <c r="AR105" s="301"/>
      <c r="AS105" s="295"/>
      <c r="AT105" s="295"/>
      <c r="AU105" s="295"/>
      <c r="AV105" s="295"/>
      <c r="AW105" s="295"/>
      <c r="AX105" s="295"/>
      <c r="AY105" s="295"/>
      <c r="AZ105" s="295"/>
      <c r="BA105" s="301"/>
      <c r="BB105" s="301"/>
      <c r="BC105" s="301"/>
      <c r="BD105" s="296"/>
      <c r="BE105" s="296"/>
      <c r="BF105" s="297"/>
      <c r="BG105" s="297"/>
      <c r="BH105" s="297"/>
      <c r="BI105" s="297"/>
      <c r="BJ105" s="297"/>
      <c r="BK105" s="97"/>
      <c r="BL105" s="97"/>
      <c r="BM105" s="97"/>
      <c r="BN105" s="97"/>
    </row>
    <row r="106" spans="1:66" ht="12.75">
      <c r="A106" s="8"/>
      <c r="B106" s="8"/>
      <c r="C106" s="8"/>
      <c r="D106" s="299"/>
      <c r="E106" s="299"/>
      <c r="F106" s="299"/>
      <c r="G106" s="299"/>
      <c r="H106" s="299"/>
      <c r="I106" s="299"/>
      <c r="J106" s="299"/>
      <c r="K106" s="299"/>
      <c r="L106" s="299"/>
      <c r="M106" s="299"/>
      <c r="N106" s="299"/>
      <c r="O106" s="299"/>
      <c r="P106" s="300"/>
      <c r="Q106" s="299"/>
      <c r="R106" s="299"/>
      <c r="S106" s="299"/>
      <c r="T106" s="299"/>
      <c r="U106" s="299"/>
      <c r="V106" s="299"/>
      <c r="W106" s="299"/>
      <c r="X106" s="299"/>
      <c r="Y106" s="299"/>
      <c r="Z106" s="299"/>
      <c r="AA106" s="299"/>
      <c r="AB106" s="299"/>
      <c r="AC106" s="299"/>
      <c r="AD106" s="295"/>
      <c r="AE106" s="301"/>
      <c r="AF106" s="301"/>
      <c r="AG106" s="295"/>
      <c r="AH106" s="295"/>
      <c r="AI106" s="301"/>
      <c r="AJ106" s="301"/>
      <c r="AK106" s="301"/>
      <c r="AL106" s="301"/>
      <c r="AM106" s="301"/>
      <c r="AN106" s="301"/>
      <c r="AO106" s="295"/>
      <c r="AP106" s="296"/>
      <c r="AQ106" s="301"/>
      <c r="AR106" s="301"/>
      <c r="AS106" s="295"/>
      <c r="AT106" s="295"/>
      <c r="AU106" s="295"/>
      <c r="AV106" s="295"/>
      <c r="AW106" s="295"/>
      <c r="AX106" s="295"/>
      <c r="AY106" s="295"/>
      <c r="AZ106" s="295"/>
      <c r="BA106" s="301"/>
      <c r="BB106" s="301"/>
      <c r="BC106" s="301"/>
      <c r="BD106" s="296"/>
      <c r="BE106" s="296"/>
      <c r="BF106" s="297"/>
      <c r="BG106" s="297"/>
      <c r="BH106" s="297"/>
      <c r="BI106" s="297"/>
      <c r="BJ106" s="297"/>
      <c r="BK106" s="97"/>
      <c r="BL106" s="97"/>
      <c r="BM106" s="97"/>
      <c r="BN106" s="97"/>
    </row>
    <row r="107" spans="1:66" ht="12.75">
      <c r="A107" s="8"/>
      <c r="B107" s="8"/>
      <c r="C107" s="8"/>
      <c r="D107" s="299"/>
      <c r="E107" s="299"/>
      <c r="F107" s="299"/>
      <c r="G107" s="299"/>
      <c r="H107" s="299"/>
      <c r="I107" s="299"/>
      <c r="J107" s="299"/>
      <c r="K107" s="299"/>
      <c r="L107" s="299"/>
      <c r="M107" s="299"/>
      <c r="N107" s="299"/>
      <c r="O107" s="299"/>
      <c r="P107" s="300"/>
      <c r="Q107" s="299"/>
      <c r="R107" s="299"/>
      <c r="S107" s="299"/>
      <c r="T107" s="299"/>
      <c r="U107" s="299"/>
      <c r="V107" s="299"/>
      <c r="W107" s="299"/>
      <c r="X107" s="299"/>
      <c r="Y107" s="299"/>
      <c r="Z107" s="299"/>
      <c r="AA107" s="299"/>
      <c r="AB107" s="299"/>
      <c r="AC107" s="299"/>
      <c r="AD107" s="295"/>
      <c r="AE107" s="301"/>
      <c r="AF107" s="301"/>
      <c r="AG107" s="295"/>
      <c r="AH107" s="295"/>
      <c r="AI107" s="301"/>
      <c r="AJ107" s="301"/>
      <c r="AK107" s="301"/>
      <c r="AL107" s="301"/>
      <c r="AM107" s="301"/>
      <c r="AN107" s="301"/>
      <c r="AO107" s="295"/>
      <c r="AP107" s="296"/>
      <c r="AQ107" s="301"/>
      <c r="AR107" s="301"/>
      <c r="AS107" s="295"/>
      <c r="AT107" s="295"/>
      <c r="AU107" s="295"/>
      <c r="AV107" s="295"/>
      <c r="AW107" s="295"/>
      <c r="AX107" s="295"/>
      <c r="AY107" s="295"/>
      <c r="AZ107" s="295"/>
      <c r="BA107" s="301"/>
      <c r="BB107" s="301"/>
      <c r="BC107" s="301"/>
      <c r="BD107" s="296"/>
      <c r="BE107" s="296"/>
      <c r="BF107" s="297"/>
      <c r="BG107" s="297"/>
      <c r="BH107" s="297"/>
      <c r="BI107" s="297"/>
      <c r="BJ107" s="297"/>
      <c r="BK107" s="97"/>
      <c r="BL107" s="97"/>
      <c r="BM107" s="97"/>
      <c r="BN107" s="97"/>
    </row>
    <row r="108" spans="1:66" ht="12.75">
      <c r="A108" s="8"/>
      <c r="B108" s="8"/>
      <c r="C108" s="8"/>
      <c r="D108" s="299"/>
      <c r="E108" s="299"/>
      <c r="F108" s="299"/>
      <c r="G108" s="299"/>
      <c r="H108" s="299"/>
      <c r="I108" s="299"/>
      <c r="J108" s="299"/>
      <c r="K108" s="299"/>
      <c r="L108" s="299"/>
      <c r="M108" s="299"/>
      <c r="N108" s="299"/>
      <c r="O108" s="299"/>
      <c r="P108" s="300"/>
      <c r="Q108" s="299"/>
      <c r="R108" s="299"/>
      <c r="S108" s="299"/>
      <c r="T108" s="299"/>
      <c r="U108" s="299"/>
      <c r="V108" s="299"/>
      <c r="W108" s="299"/>
      <c r="X108" s="299"/>
      <c r="Y108" s="299"/>
      <c r="Z108" s="299"/>
      <c r="AA108" s="299"/>
      <c r="AB108" s="299"/>
      <c r="AC108" s="299"/>
      <c r="AD108" s="295"/>
      <c r="AE108" s="301"/>
      <c r="AF108" s="301"/>
      <c r="AG108" s="295"/>
      <c r="AH108" s="295"/>
      <c r="AI108" s="301"/>
      <c r="AJ108" s="301"/>
      <c r="AK108" s="301"/>
      <c r="AL108" s="301"/>
      <c r="AM108" s="301"/>
      <c r="AN108" s="301"/>
      <c r="AO108" s="295"/>
      <c r="AP108" s="296"/>
      <c r="AQ108" s="301"/>
      <c r="AR108" s="301"/>
      <c r="AS108" s="295"/>
      <c r="AT108" s="295"/>
      <c r="AU108" s="295"/>
      <c r="AV108" s="295"/>
      <c r="AW108" s="295"/>
      <c r="AX108" s="295"/>
      <c r="AY108" s="295"/>
      <c r="AZ108" s="295"/>
      <c r="BA108" s="301"/>
      <c r="BB108" s="301"/>
      <c r="BC108" s="301"/>
      <c r="BD108" s="296"/>
      <c r="BE108" s="296"/>
      <c r="BF108" s="297"/>
      <c r="BG108" s="297"/>
      <c r="BH108" s="297"/>
      <c r="BI108" s="297"/>
      <c r="BJ108" s="297"/>
      <c r="BK108" s="97"/>
      <c r="BL108" s="97"/>
      <c r="BM108" s="97"/>
      <c r="BN108" s="97"/>
    </row>
    <row r="109" spans="1:66" ht="12.75">
      <c r="A109" s="8"/>
      <c r="B109" s="8"/>
      <c r="C109" s="8"/>
      <c r="D109" s="299"/>
      <c r="E109" s="299"/>
      <c r="F109" s="299"/>
      <c r="G109" s="299"/>
      <c r="H109" s="299"/>
      <c r="I109" s="299"/>
      <c r="J109" s="299"/>
      <c r="K109" s="299"/>
      <c r="L109" s="299"/>
      <c r="M109" s="299"/>
      <c r="N109" s="299"/>
      <c r="O109" s="299"/>
      <c r="P109" s="300"/>
      <c r="Q109" s="299"/>
      <c r="R109" s="299"/>
      <c r="S109" s="299"/>
      <c r="T109" s="299"/>
      <c r="U109" s="299"/>
      <c r="V109" s="299"/>
      <c r="W109" s="299"/>
      <c r="X109" s="299"/>
      <c r="Y109" s="299"/>
      <c r="Z109" s="299"/>
      <c r="AA109" s="299"/>
      <c r="AB109" s="299"/>
      <c r="AC109" s="299"/>
      <c r="AD109" s="295"/>
      <c r="AE109" s="301"/>
      <c r="AF109" s="301"/>
      <c r="AG109" s="295"/>
      <c r="AH109" s="295"/>
      <c r="AI109" s="301"/>
      <c r="AJ109" s="301"/>
      <c r="AK109" s="301"/>
      <c r="AL109" s="301"/>
      <c r="AM109" s="301"/>
      <c r="AN109" s="301"/>
      <c r="AO109" s="295"/>
      <c r="AP109" s="296"/>
      <c r="AQ109" s="301"/>
      <c r="AR109" s="301"/>
      <c r="AS109" s="295"/>
      <c r="AT109" s="295"/>
      <c r="AU109" s="295"/>
      <c r="AV109" s="295"/>
      <c r="AW109" s="295"/>
      <c r="AX109" s="295"/>
      <c r="AY109" s="295"/>
      <c r="AZ109" s="295"/>
      <c r="BA109" s="301"/>
      <c r="BB109" s="301"/>
      <c r="BC109" s="301"/>
      <c r="BD109" s="296"/>
      <c r="BE109" s="296"/>
      <c r="BF109" s="297"/>
      <c r="BG109" s="297"/>
      <c r="BH109" s="297"/>
      <c r="BI109" s="297"/>
      <c r="BJ109" s="297"/>
      <c r="BK109" s="97"/>
      <c r="BL109" s="97"/>
      <c r="BM109" s="97"/>
      <c r="BN109" s="97"/>
    </row>
    <row r="110" spans="1:66" ht="12.75">
      <c r="A110" s="8"/>
      <c r="B110" s="8"/>
      <c r="C110" s="8"/>
      <c r="D110" s="299"/>
      <c r="E110" s="299"/>
      <c r="F110" s="299"/>
      <c r="G110" s="299"/>
      <c r="H110" s="299"/>
      <c r="I110" s="299"/>
      <c r="J110" s="299"/>
      <c r="K110" s="299"/>
      <c r="L110" s="299"/>
      <c r="M110" s="299"/>
      <c r="N110" s="299"/>
      <c r="O110" s="299"/>
      <c r="P110" s="300"/>
      <c r="Q110" s="299"/>
      <c r="R110" s="299"/>
      <c r="S110" s="299"/>
      <c r="T110" s="299"/>
      <c r="U110" s="299"/>
      <c r="V110" s="299"/>
      <c r="W110" s="299"/>
      <c r="X110" s="299"/>
      <c r="Y110" s="299"/>
      <c r="Z110" s="299"/>
      <c r="AA110" s="299"/>
      <c r="AB110" s="299"/>
      <c r="AC110" s="299"/>
      <c r="AD110" s="295"/>
      <c r="AE110" s="301"/>
      <c r="AF110" s="301"/>
      <c r="AG110" s="295"/>
      <c r="AH110" s="295"/>
      <c r="AI110" s="301"/>
      <c r="AJ110" s="301"/>
      <c r="AK110" s="301"/>
      <c r="AL110" s="301"/>
      <c r="AM110" s="301"/>
      <c r="AN110" s="301"/>
      <c r="AO110" s="295"/>
      <c r="AP110" s="296"/>
      <c r="AQ110" s="301"/>
      <c r="AR110" s="301"/>
      <c r="AS110" s="295"/>
      <c r="AT110" s="295"/>
      <c r="AU110" s="295"/>
      <c r="AV110" s="295"/>
      <c r="AW110" s="295"/>
      <c r="AX110" s="295"/>
      <c r="AY110" s="295"/>
      <c r="AZ110" s="295"/>
      <c r="BA110" s="301"/>
      <c r="BB110" s="301"/>
      <c r="BC110" s="301"/>
      <c r="BD110" s="296"/>
      <c r="BE110" s="296"/>
      <c r="BF110" s="297"/>
      <c r="BG110" s="297"/>
      <c r="BH110" s="297"/>
      <c r="BI110" s="297"/>
      <c r="BJ110" s="297"/>
      <c r="BK110" s="97"/>
      <c r="BL110" s="97"/>
      <c r="BM110" s="97"/>
      <c r="BN110" s="97"/>
    </row>
    <row r="111" spans="1:66" ht="12.75">
      <c r="A111" s="8"/>
      <c r="B111" s="8"/>
      <c r="C111" s="8"/>
      <c r="D111" s="299"/>
      <c r="E111" s="299"/>
      <c r="F111" s="299"/>
      <c r="G111" s="299"/>
      <c r="H111" s="299"/>
      <c r="I111" s="299"/>
      <c r="J111" s="299"/>
      <c r="K111" s="299"/>
      <c r="L111" s="299"/>
      <c r="M111" s="299"/>
      <c r="N111" s="299"/>
      <c r="O111" s="299"/>
      <c r="P111" s="300"/>
      <c r="Q111" s="299"/>
      <c r="R111" s="299"/>
      <c r="S111" s="299"/>
      <c r="T111" s="299"/>
      <c r="U111" s="299"/>
      <c r="V111" s="299"/>
      <c r="W111" s="299"/>
      <c r="X111" s="299"/>
      <c r="Y111" s="299"/>
      <c r="Z111" s="299"/>
      <c r="AA111" s="299"/>
      <c r="AB111" s="299"/>
      <c r="AC111" s="299"/>
      <c r="AD111" s="295"/>
      <c r="AE111" s="301"/>
      <c r="AF111" s="301"/>
      <c r="AG111" s="295"/>
      <c r="AH111" s="295"/>
      <c r="AI111" s="301"/>
      <c r="AJ111" s="301"/>
      <c r="AK111" s="301"/>
      <c r="AL111" s="301"/>
      <c r="AM111" s="301"/>
      <c r="AN111" s="301"/>
      <c r="AO111" s="295"/>
      <c r="AP111" s="296"/>
      <c r="AQ111" s="301"/>
      <c r="AR111" s="301"/>
      <c r="AS111" s="295"/>
      <c r="AT111" s="295"/>
      <c r="AU111" s="295"/>
      <c r="AV111" s="295"/>
      <c r="AW111" s="295"/>
      <c r="AX111" s="295"/>
      <c r="AY111" s="295"/>
      <c r="AZ111" s="295"/>
      <c r="BA111" s="301"/>
      <c r="BB111" s="301"/>
      <c r="BC111" s="301"/>
      <c r="BD111" s="296"/>
      <c r="BE111" s="296"/>
      <c r="BF111" s="297"/>
      <c r="BG111" s="297"/>
      <c r="BH111" s="297"/>
      <c r="BI111" s="297"/>
      <c r="BJ111" s="297"/>
      <c r="BK111" s="97"/>
      <c r="BL111" s="97"/>
      <c r="BM111" s="97"/>
      <c r="BN111" s="97"/>
    </row>
    <row r="112" spans="1:66" ht="12.75">
      <c r="A112" s="8"/>
      <c r="B112" s="8"/>
      <c r="C112" s="8"/>
      <c r="D112" s="299"/>
      <c r="E112" s="299"/>
      <c r="F112" s="299"/>
      <c r="G112" s="299"/>
      <c r="H112" s="299"/>
      <c r="I112" s="299"/>
      <c r="J112" s="299"/>
      <c r="K112" s="299"/>
      <c r="L112" s="299"/>
      <c r="M112" s="299"/>
      <c r="N112" s="299"/>
      <c r="O112" s="299"/>
      <c r="P112" s="300"/>
      <c r="Q112" s="299"/>
      <c r="R112" s="299"/>
      <c r="S112" s="299"/>
      <c r="T112" s="299"/>
      <c r="U112" s="299"/>
      <c r="V112" s="299"/>
      <c r="W112" s="299"/>
      <c r="X112" s="299"/>
      <c r="Y112" s="299"/>
      <c r="Z112" s="299"/>
      <c r="AA112" s="299"/>
      <c r="AB112" s="299"/>
      <c r="AC112" s="299"/>
      <c r="AD112" s="295"/>
      <c r="AE112" s="301"/>
      <c r="AF112" s="301"/>
      <c r="AG112" s="295"/>
      <c r="AH112" s="295"/>
      <c r="AI112" s="301"/>
      <c r="AJ112" s="301"/>
      <c r="AK112" s="301"/>
      <c r="AL112" s="301"/>
      <c r="AM112" s="301"/>
      <c r="AN112" s="301"/>
      <c r="AO112" s="295"/>
      <c r="AP112" s="296"/>
      <c r="AQ112" s="301"/>
      <c r="AR112" s="301"/>
      <c r="AS112" s="295"/>
      <c r="AT112" s="295"/>
      <c r="AU112" s="295"/>
      <c r="AV112" s="295"/>
      <c r="AW112" s="295"/>
      <c r="AX112" s="295"/>
      <c r="AY112" s="295"/>
      <c r="AZ112" s="295"/>
      <c r="BA112" s="301"/>
      <c r="BB112" s="301"/>
      <c r="BC112" s="301"/>
      <c r="BD112" s="296"/>
      <c r="BE112" s="296"/>
      <c r="BF112" s="297"/>
      <c r="BG112" s="297"/>
      <c r="BH112" s="297"/>
      <c r="BI112" s="297"/>
      <c r="BJ112" s="297"/>
      <c r="BK112" s="97"/>
      <c r="BL112" s="97"/>
      <c r="BM112" s="97"/>
      <c r="BN112" s="97"/>
    </row>
    <row r="113" spans="1:66" ht="12.75">
      <c r="A113" s="8"/>
      <c r="B113" s="8"/>
      <c r="C113" s="8"/>
      <c r="D113" s="299"/>
      <c r="E113" s="299"/>
      <c r="F113" s="299"/>
      <c r="G113" s="299"/>
      <c r="H113" s="299"/>
      <c r="I113" s="299"/>
      <c r="J113" s="299"/>
      <c r="K113" s="299"/>
      <c r="L113" s="299"/>
      <c r="M113" s="299"/>
      <c r="N113" s="299"/>
      <c r="O113" s="299"/>
      <c r="P113" s="300"/>
      <c r="Q113" s="299"/>
      <c r="R113" s="299"/>
      <c r="S113" s="299"/>
      <c r="T113" s="299"/>
      <c r="U113" s="299"/>
      <c r="V113" s="299"/>
      <c r="W113" s="299"/>
      <c r="X113" s="299"/>
      <c r="Y113" s="299"/>
      <c r="Z113" s="299"/>
      <c r="AA113" s="299"/>
      <c r="AB113" s="299"/>
      <c r="AC113" s="299"/>
      <c r="AD113" s="295"/>
      <c r="AE113" s="301"/>
      <c r="AF113" s="301"/>
      <c r="AG113" s="295"/>
      <c r="AH113" s="295"/>
      <c r="AI113" s="301"/>
      <c r="AJ113" s="301"/>
      <c r="AK113" s="301"/>
      <c r="AL113" s="301"/>
      <c r="AM113" s="301"/>
      <c r="AN113" s="301"/>
      <c r="AO113" s="295"/>
      <c r="AP113" s="296"/>
      <c r="AQ113" s="301"/>
      <c r="AR113" s="301"/>
      <c r="AS113" s="295"/>
      <c r="AT113" s="295"/>
      <c r="AU113" s="295"/>
      <c r="AV113" s="295"/>
      <c r="AW113" s="295"/>
      <c r="AX113" s="295"/>
      <c r="AY113" s="295"/>
      <c r="AZ113" s="295"/>
      <c r="BA113" s="301"/>
      <c r="BB113" s="301"/>
      <c r="BC113" s="301"/>
      <c r="BD113" s="296"/>
      <c r="BE113" s="296"/>
      <c r="BF113" s="297"/>
      <c r="BG113" s="297"/>
      <c r="BH113" s="297"/>
      <c r="BI113" s="297"/>
      <c r="BJ113" s="297"/>
      <c r="BK113" s="97"/>
      <c r="BL113" s="97"/>
      <c r="BM113" s="97"/>
      <c r="BN113" s="97"/>
    </row>
    <row r="114" spans="1:66" ht="12.75">
      <c r="A114" s="8"/>
      <c r="B114" s="8"/>
      <c r="C114" s="8"/>
      <c r="D114" s="299"/>
      <c r="E114" s="299"/>
      <c r="F114" s="299"/>
      <c r="G114" s="299"/>
      <c r="H114" s="299"/>
      <c r="I114" s="299"/>
      <c r="J114" s="299"/>
      <c r="K114" s="299"/>
      <c r="L114" s="299"/>
      <c r="M114" s="299"/>
      <c r="N114" s="299"/>
      <c r="O114" s="299"/>
      <c r="P114" s="300"/>
      <c r="Q114" s="299"/>
      <c r="R114" s="299"/>
      <c r="S114" s="299"/>
      <c r="T114" s="299"/>
      <c r="U114" s="299"/>
      <c r="V114" s="299"/>
      <c r="W114" s="299"/>
      <c r="X114" s="299"/>
      <c r="Y114" s="299"/>
      <c r="Z114" s="299"/>
      <c r="AA114" s="299"/>
      <c r="AB114" s="299"/>
      <c r="AC114" s="299"/>
      <c r="AD114" s="295"/>
      <c r="AE114" s="301"/>
      <c r="AF114" s="301"/>
      <c r="AG114" s="295"/>
      <c r="AH114" s="295"/>
      <c r="AI114" s="301"/>
      <c r="AJ114" s="301"/>
      <c r="AK114" s="301"/>
      <c r="AL114" s="301"/>
      <c r="AM114" s="301"/>
      <c r="AN114" s="301"/>
      <c r="AO114" s="295"/>
      <c r="AP114" s="296"/>
      <c r="AQ114" s="301"/>
      <c r="AR114" s="301"/>
      <c r="AS114" s="295"/>
      <c r="AT114" s="295"/>
      <c r="AU114" s="295"/>
      <c r="AV114" s="295"/>
      <c r="AW114" s="295"/>
      <c r="AX114" s="295"/>
      <c r="AY114" s="295"/>
      <c r="AZ114" s="295"/>
      <c r="BA114" s="301"/>
      <c r="BB114" s="301"/>
      <c r="BC114" s="301"/>
      <c r="BD114" s="296"/>
      <c r="BE114" s="296"/>
      <c r="BF114" s="297"/>
      <c r="BG114" s="297"/>
      <c r="BH114" s="297"/>
      <c r="BI114" s="297"/>
      <c r="BJ114" s="297"/>
      <c r="BK114" s="97"/>
      <c r="BL114" s="97"/>
      <c r="BM114" s="97"/>
      <c r="BN114" s="97"/>
    </row>
    <row r="115" spans="1:66" ht="12.75">
      <c r="A115" s="8"/>
      <c r="B115" s="8"/>
      <c r="C115" s="8"/>
      <c r="D115" s="299"/>
      <c r="E115" s="299"/>
      <c r="F115" s="299"/>
      <c r="G115" s="299"/>
      <c r="H115" s="299"/>
      <c r="I115" s="299"/>
      <c r="J115" s="299"/>
      <c r="K115" s="299"/>
      <c r="L115" s="299"/>
      <c r="M115" s="299"/>
      <c r="N115" s="299"/>
      <c r="O115" s="299"/>
      <c r="P115" s="300"/>
      <c r="Q115" s="299"/>
      <c r="R115" s="299"/>
      <c r="S115" s="299"/>
      <c r="T115" s="299"/>
      <c r="U115" s="299"/>
      <c r="V115" s="299"/>
      <c r="W115" s="299"/>
      <c r="X115" s="299"/>
      <c r="Y115" s="299"/>
      <c r="Z115" s="299"/>
      <c r="AA115" s="299"/>
      <c r="AB115" s="299"/>
      <c r="AC115" s="299"/>
      <c r="AD115" s="295"/>
      <c r="AE115" s="301"/>
      <c r="AF115" s="301"/>
      <c r="AG115" s="295"/>
      <c r="AH115" s="295"/>
      <c r="AI115" s="301"/>
      <c r="AJ115" s="301"/>
      <c r="AK115" s="301"/>
      <c r="AL115" s="301"/>
      <c r="AM115" s="301"/>
      <c r="AN115" s="301"/>
      <c r="AO115" s="295"/>
      <c r="AP115" s="296"/>
      <c r="AQ115" s="301"/>
      <c r="AR115" s="301"/>
      <c r="AS115" s="295"/>
      <c r="AT115" s="295"/>
      <c r="AU115" s="295"/>
      <c r="AV115" s="295"/>
      <c r="AW115" s="295"/>
      <c r="AX115" s="295"/>
      <c r="AY115" s="295"/>
      <c r="AZ115" s="295"/>
      <c r="BA115" s="301"/>
      <c r="BB115" s="301"/>
      <c r="BC115" s="301"/>
      <c r="BD115" s="296"/>
      <c r="BE115" s="296"/>
      <c r="BF115" s="297"/>
      <c r="BG115" s="297"/>
      <c r="BH115" s="297"/>
      <c r="BI115" s="297"/>
      <c r="BJ115" s="297"/>
      <c r="BK115" s="97"/>
      <c r="BL115" s="97"/>
      <c r="BM115" s="97"/>
      <c r="BN115" s="97"/>
    </row>
    <row r="116" spans="1:66" ht="12.75">
      <c r="A116" s="8"/>
      <c r="B116" s="8"/>
      <c r="C116" s="8"/>
      <c r="D116" s="299"/>
      <c r="E116" s="299"/>
      <c r="F116" s="299"/>
      <c r="G116" s="299"/>
      <c r="H116" s="299"/>
      <c r="I116" s="299"/>
      <c r="J116" s="299"/>
      <c r="K116" s="299"/>
      <c r="L116" s="299"/>
      <c r="M116" s="299"/>
      <c r="N116" s="299"/>
      <c r="O116" s="299"/>
      <c r="P116" s="300"/>
      <c r="Q116" s="299"/>
      <c r="R116" s="299"/>
      <c r="S116" s="299"/>
      <c r="T116" s="299"/>
      <c r="U116" s="299"/>
      <c r="V116" s="299"/>
      <c r="W116" s="299"/>
      <c r="X116" s="299"/>
      <c r="Y116" s="299"/>
      <c r="Z116" s="299"/>
      <c r="AA116" s="299"/>
      <c r="AB116" s="299"/>
      <c r="AC116" s="299"/>
      <c r="AD116" s="295"/>
      <c r="AE116" s="301"/>
      <c r="AF116" s="301"/>
      <c r="AG116" s="295"/>
      <c r="AH116" s="295"/>
      <c r="AI116" s="301"/>
      <c r="AJ116" s="301"/>
      <c r="AK116" s="301"/>
      <c r="AL116" s="301"/>
      <c r="AM116" s="301"/>
      <c r="AN116" s="301"/>
      <c r="AO116" s="295"/>
      <c r="AP116" s="296"/>
      <c r="AQ116" s="301"/>
      <c r="AR116" s="301"/>
      <c r="AS116" s="295"/>
      <c r="AT116" s="295"/>
      <c r="AU116" s="295"/>
      <c r="AV116" s="295"/>
      <c r="AW116" s="295"/>
      <c r="AX116" s="295"/>
      <c r="AY116" s="295"/>
      <c r="AZ116" s="295"/>
      <c r="BA116" s="301"/>
      <c r="BB116" s="301"/>
      <c r="BC116" s="301"/>
      <c r="BD116" s="296"/>
      <c r="BE116" s="296"/>
      <c r="BF116" s="297"/>
      <c r="BG116" s="297"/>
      <c r="BH116" s="297"/>
      <c r="BI116" s="297"/>
      <c r="BJ116" s="297"/>
      <c r="BK116" s="97"/>
      <c r="BL116" s="97"/>
      <c r="BM116" s="97"/>
      <c r="BN116" s="97"/>
    </row>
    <row r="117" spans="1:66" ht="12.75">
      <c r="A117" s="8"/>
      <c r="B117" s="8"/>
      <c r="C117" s="8"/>
      <c r="D117" s="299"/>
      <c r="E117" s="299"/>
      <c r="F117" s="299"/>
      <c r="G117" s="299"/>
      <c r="H117" s="299"/>
      <c r="I117" s="299"/>
      <c r="J117" s="299"/>
      <c r="K117" s="299"/>
      <c r="L117" s="299"/>
      <c r="M117" s="299"/>
      <c r="N117" s="299"/>
      <c r="O117" s="299"/>
      <c r="P117" s="300"/>
      <c r="Q117" s="299"/>
      <c r="R117" s="299"/>
      <c r="S117" s="299"/>
      <c r="T117" s="299"/>
      <c r="U117" s="299"/>
      <c r="V117" s="299"/>
      <c r="W117" s="299"/>
      <c r="X117" s="299"/>
      <c r="Y117" s="299"/>
      <c r="Z117" s="299"/>
      <c r="AA117" s="299"/>
      <c r="AB117" s="299"/>
      <c r="AC117" s="299"/>
      <c r="AD117" s="295"/>
      <c r="AE117" s="301"/>
      <c r="AF117" s="301"/>
      <c r="AG117" s="295"/>
      <c r="AH117" s="295"/>
      <c r="AI117" s="301"/>
      <c r="AJ117" s="301"/>
      <c r="AK117" s="301"/>
      <c r="AL117" s="301"/>
      <c r="AM117" s="301"/>
      <c r="AN117" s="301"/>
      <c r="AO117" s="295"/>
      <c r="AP117" s="296"/>
      <c r="AQ117" s="301"/>
      <c r="AR117" s="301"/>
      <c r="AS117" s="295"/>
      <c r="AT117" s="295"/>
      <c r="AU117" s="295"/>
      <c r="AV117" s="295"/>
      <c r="AW117" s="295"/>
      <c r="AX117" s="295"/>
      <c r="AY117" s="295"/>
      <c r="AZ117" s="295"/>
      <c r="BA117" s="301"/>
      <c r="BB117" s="301"/>
      <c r="BC117" s="301"/>
      <c r="BD117" s="296"/>
      <c r="BE117" s="296"/>
      <c r="BF117" s="297"/>
      <c r="BG117" s="297"/>
      <c r="BH117" s="297"/>
      <c r="BI117" s="297"/>
      <c r="BJ117" s="297"/>
      <c r="BK117" s="97"/>
      <c r="BL117" s="97"/>
      <c r="BM117" s="97"/>
      <c r="BN117" s="97"/>
    </row>
    <row r="118" spans="1:66" ht="12.75">
      <c r="A118" s="8"/>
      <c r="B118" s="8"/>
      <c r="C118" s="8"/>
      <c r="D118" s="299"/>
      <c r="E118" s="299"/>
      <c r="F118" s="299"/>
      <c r="G118" s="299"/>
      <c r="H118" s="299"/>
      <c r="I118" s="299"/>
      <c r="J118" s="299"/>
      <c r="K118" s="299"/>
      <c r="L118" s="299"/>
      <c r="M118" s="299"/>
      <c r="N118" s="299"/>
      <c r="O118" s="299"/>
      <c r="P118" s="300"/>
      <c r="Q118" s="299"/>
      <c r="R118" s="299"/>
      <c r="S118" s="299"/>
      <c r="T118" s="299"/>
      <c r="U118" s="299"/>
      <c r="V118" s="299"/>
      <c r="W118" s="299"/>
      <c r="X118" s="299"/>
      <c r="Y118" s="299"/>
      <c r="Z118" s="299"/>
      <c r="AA118" s="299"/>
      <c r="AB118" s="299"/>
      <c r="AC118" s="299"/>
      <c r="AD118" s="295"/>
      <c r="AE118" s="301"/>
      <c r="AF118" s="301"/>
      <c r="AG118" s="295"/>
      <c r="AH118" s="295"/>
      <c r="AI118" s="301"/>
      <c r="AJ118" s="301"/>
      <c r="AK118" s="301"/>
      <c r="AL118" s="301"/>
      <c r="AM118" s="301"/>
      <c r="AN118" s="301"/>
      <c r="AO118" s="295"/>
      <c r="AP118" s="296"/>
      <c r="AQ118" s="301"/>
      <c r="AR118" s="301"/>
      <c r="AS118" s="295"/>
      <c r="AT118" s="295"/>
      <c r="AU118" s="295"/>
      <c r="AV118" s="295"/>
      <c r="AW118" s="295"/>
      <c r="AX118" s="295"/>
      <c r="AY118" s="295"/>
      <c r="AZ118" s="295"/>
      <c r="BA118" s="301"/>
      <c r="BB118" s="301"/>
      <c r="BC118" s="301"/>
      <c r="BD118" s="296"/>
      <c r="BE118" s="296"/>
      <c r="BF118" s="297"/>
      <c r="BG118" s="297"/>
      <c r="BH118" s="297"/>
      <c r="BI118" s="297"/>
      <c r="BJ118" s="297"/>
      <c r="BK118" s="97"/>
      <c r="BL118" s="97"/>
      <c r="BM118" s="97"/>
      <c r="BN118" s="97"/>
    </row>
    <row r="119" spans="1:66" ht="12.75">
      <c r="A119" s="8"/>
      <c r="B119" s="8"/>
      <c r="C119" s="8"/>
      <c r="D119" s="299"/>
      <c r="E119" s="299"/>
      <c r="F119" s="299"/>
      <c r="G119" s="299"/>
      <c r="H119" s="299"/>
      <c r="I119" s="299"/>
      <c r="J119" s="299"/>
      <c r="K119" s="299"/>
      <c r="L119" s="299"/>
      <c r="M119" s="299"/>
      <c r="N119" s="299"/>
      <c r="O119" s="299"/>
      <c r="P119" s="300"/>
      <c r="Q119" s="299"/>
      <c r="R119" s="299"/>
      <c r="S119" s="299"/>
      <c r="T119" s="299"/>
      <c r="U119" s="299"/>
      <c r="V119" s="299"/>
      <c r="W119" s="299"/>
      <c r="X119" s="299"/>
      <c r="Y119" s="299"/>
      <c r="Z119" s="299"/>
      <c r="AA119" s="299"/>
      <c r="AB119" s="299"/>
      <c r="AC119" s="299"/>
      <c r="AD119" s="295"/>
      <c r="AE119" s="301"/>
      <c r="AF119" s="301"/>
      <c r="AG119" s="295"/>
      <c r="AH119" s="295"/>
      <c r="AI119" s="301"/>
      <c r="AJ119" s="301"/>
      <c r="AK119" s="301"/>
      <c r="AL119" s="301"/>
      <c r="AM119" s="301"/>
      <c r="AN119" s="301"/>
      <c r="AO119" s="295"/>
      <c r="AP119" s="296"/>
      <c r="AQ119" s="301"/>
      <c r="AR119" s="301"/>
      <c r="AS119" s="295"/>
      <c r="AT119" s="295"/>
      <c r="AU119" s="295"/>
      <c r="AV119" s="295"/>
      <c r="AW119" s="295"/>
      <c r="AX119" s="295"/>
      <c r="AY119" s="295"/>
      <c r="AZ119" s="295"/>
      <c r="BA119" s="301"/>
      <c r="BB119" s="301"/>
      <c r="BC119" s="301"/>
      <c r="BD119" s="296"/>
      <c r="BE119" s="296"/>
      <c r="BF119" s="297"/>
      <c r="BG119" s="297"/>
      <c r="BH119" s="297"/>
      <c r="BI119" s="297"/>
      <c r="BJ119" s="297"/>
      <c r="BK119" s="97"/>
      <c r="BL119" s="97"/>
      <c r="BM119" s="97"/>
      <c r="BN119" s="97"/>
    </row>
    <row r="120" spans="1:66" ht="12.75">
      <c r="A120" s="8"/>
      <c r="B120" s="8"/>
      <c r="C120" s="8"/>
      <c r="D120" s="299"/>
      <c r="E120" s="299"/>
      <c r="F120" s="299"/>
      <c r="G120" s="299"/>
      <c r="H120" s="299"/>
      <c r="I120" s="299"/>
      <c r="J120" s="299"/>
      <c r="K120" s="299"/>
      <c r="L120" s="299"/>
      <c r="M120" s="299"/>
      <c r="N120" s="299"/>
      <c r="O120" s="299"/>
      <c r="P120" s="300"/>
      <c r="Q120" s="299"/>
      <c r="R120" s="299"/>
      <c r="S120" s="299"/>
      <c r="T120" s="299"/>
      <c r="U120" s="299"/>
      <c r="V120" s="299"/>
      <c r="W120" s="299"/>
      <c r="X120" s="299"/>
      <c r="Y120" s="299"/>
      <c r="Z120" s="299"/>
      <c r="AA120" s="299"/>
      <c r="AB120" s="299"/>
      <c r="AC120" s="299"/>
      <c r="AD120" s="295"/>
      <c r="AE120" s="301"/>
      <c r="AF120" s="301"/>
      <c r="AG120" s="295"/>
      <c r="AH120" s="295"/>
      <c r="AI120" s="301"/>
      <c r="AJ120" s="301"/>
      <c r="AK120" s="301"/>
      <c r="AL120" s="301"/>
      <c r="AM120" s="301"/>
      <c r="AN120" s="301"/>
      <c r="AO120" s="295"/>
      <c r="AP120" s="296"/>
      <c r="AQ120" s="301"/>
      <c r="AR120" s="301"/>
      <c r="AS120" s="295"/>
      <c r="AT120" s="295"/>
      <c r="AU120" s="295"/>
      <c r="AV120" s="295"/>
      <c r="AW120" s="295"/>
      <c r="AX120" s="295"/>
      <c r="AY120" s="295"/>
      <c r="AZ120" s="295"/>
      <c r="BA120" s="301"/>
      <c r="BB120" s="301"/>
      <c r="BC120" s="301"/>
      <c r="BD120" s="296"/>
      <c r="BE120" s="296"/>
      <c r="BF120" s="297"/>
      <c r="BG120" s="297"/>
      <c r="BH120" s="297"/>
      <c r="BI120" s="297"/>
      <c r="BJ120" s="297"/>
      <c r="BK120" s="97"/>
      <c r="BL120" s="97"/>
      <c r="BM120" s="97"/>
      <c r="BN120" s="97"/>
    </row>
    <row r="121" spans="1:66" ht="12.75">
      <c r="A121" s="8"/>
      <c r="B121" s="8"/>
      <c r="C121" s="8"/>
      <c r="D121" s="299"/>
      <c r="E121" s="299"/>
      <c r="F121" s="299"/>
      <c r="G121" s="299"/>
      <c r="H121" s="299"/>
      <c r="I121" s="299"/>
      <c r="J121" s="299"/>
      <c r="K121" s="299"/>
      <c r="L121" s="299"/>
      <c r="M121" s="299"/>
      <c r="N121" s="299"/>
      <c r="O121" s="299"/>
      <c r="P121" s="300"/>
      <c r="Q121" s="299"/>
      <c r="R121" s="299"/>
      <c r="S121" s="299"/>
      <c r="T121" s="299"/>
      <c r="U121" s="299"/>
      <c r="V121" s="299"/>
      <c r="W121" s="299"/>
      <c r="X121" s="299"/>
      <c r="Y121" s="299"/>
      <c r="Z121" s="299"/>
      <c r="AA121" s="299"/>
      <c r="AB121" s="299"/>
      <c r="AC121" s="299"/>
      <c r="AD121" s="295"/>
      <c r="AE121" s="301"/>
      <c r="AF121" s="301"/>
      <c r="AG121" s="295"/>
      <c r="AH121" s="295"/>
      <c r="AI121" s="301"/>
      <c r="AJ121" s="301"/>
      <c r="AK121" s="301"/>
      <c r="AL121" s="301"/>
      <c r="AM121" s="301"/>
      <c r="AN121" s="301"/>
      <c r="AO121" s="295"/>
      <c r="AP121" s="296"/>
      <c r="AQ121" s="301"/>
      <c r="AR121" s="301"/>
      <c r="AS121" s="295"/>
      <c r="AT121" s="295"/>
      <c r="AU121" s="295"/>
      <c r="AV121" s="295"/>
      <c r="AW121" s="295"/>
      <c r="AX121" s="295"/>
      <c r="AY121" s="295"/>
      <c r="AZ121" s="295"/>
      <c r="BA121" s="301"/>
      <c r="BB121" s="301"/>
      <c r="BC121" s="301"/>
      <c r="BD121" s="296"/>
      <c r="BE121" s="296"/>
      <c r="BF121" s="297"/>
      <c r="BG121" s="297"/>
      <c r="BH121" s="297"/>
      <c r="BI121" s="297"/>
      <c r="BJ121" s="297"/>
      <c r="BK121" s="97"/>
      <c r="BL121" s="97"/>
      <c r="BM121" s="97"/>
      <c r="BN121" s="97"/>
    </row>
    <row r="122" spans="1:66" ht="12.75">
      <c r="A122" s="8"/>
      <c r="B122" s="8"/>
      <c r="C122" s="8"/>
      <c r="D122" s="299"/>
      <c r="E122" s="299"/>
      <c r="F122" s="299"/>
      <c r="G122" s="299"/>
      <c r="H122" s="299"/>
      <c r="I122" s="299"/>
      <c r="J122" s="299"/>
      <c r="K122" s="299"/>
      <c r="L122" s="299"/>
      <c r="M122" s="299"/>
      <c r="N122" s="299"/>
      <c r="O122" s="299"/>
      <c r="P122" s="300"/>
      <c r="Q122" s="299"/>
      <c r="R122" s="299"/>
      <c r="S122" s="299"/>
      <c r="T122" s="299"/>
      <c r="U122" s="299"/>
      <c r="V122" s="299"/>
      <c r="W122" s="299"/>
      <c r="X122" s="299"/>
      <c r="Y122" s="299"/>
      <c r="Z122" s="299"/>
      <c r="AA122" s="299"/>
      <c r="AB122" s="299"/>
      <c r="AC122" s="299"/>
      <c r="AD122" s="295"/>
      <c r="AE122" s="301"/>
      <c r="AF122" s="301"/>
      <c r="AG122" s="295"/>
      <c r="AH122" s="295"/>
      <c r="AI122" s="301"/>
      <c r="AJ122" s="301"/>
      <c r="AK122" s="301"/>
      <c r="AL122" s="301"/>
      <c r="AM122" s="301"/>
      <c r="AN122" s="301"/>
      <c r="AO122" s="295"/>
      <c r="AP122" s="296"/>
      <c r="AQ122" s="301"/>
      <c r="AR122" s="301"/>
      <c r="AS122" s="295"/>
      <c r="AT122" s="295"/>
      <c r="AU122" s="295"/>
      <c r="AV122" s="295"/>
      <c r="AW122" s="295"/>
      <c r="AX122" s="295"/>
      <c r="AY122" s="295"/>
      <c r="AZ122" s="295"/>
      <c r="BA122" s="302"/>
      <c r="BB122" s="302"/>
      <c r="BC122" s="302"/>
      <c r="BD122" s="296"/>
      <c r="BE122" s="296"/>
      <c r="BF122" s="297"/>
      <c r="BG122" s="297"/>
      <c r="BH122" s="297"/>
      <c r="BI122" s="297"/>
      <c r="BJ122" s="297"/>
      <c r="BK122" s="97"/>
      <c r="BL122" s="97"/>
      <c r="BM122" s="97"/>
      <c r="BN122" s="97"/>
    </row>
    <row r="123" spans="1:66" ht="12.75">
      <c r="A123" s="8"/>
      <c r="B123" s="8"/>
      <c r="C123" s="8"/>
      <c r="D123" s="299"/>
      <c r="E123" s="299"/>
      <c r="F123" s="299"/>
      <c r="G123" s="299"/>
      <c r="H123" s="299"/>
      <c r="I123" s="299"/>
      <c r="J123" s="299"/>
      <c r="K123" s="299"/>
      <c r="L123" s="299"/>
      <c r="M123" s="299"/>
      <c r="N123" s="299"/>
      <c r="O123" s="299"/>
      <c r="P123" s="300"/>
      <c r="Q123" s="299"/>
      <c r="R123" s="299"/>
      <c r="S123" s="299"/>
      <c r="T123" s="299"/>
      <c r="U123" s="299"/>
      <c r="V123" s="299"/>
      <c r="W123" s="299"/>
      <c r="X123" s="299"/>
      <c r="Y123" s="299"/>
      <c r="Z123" s="299"/>
      <c r="AA123" s="299"/>
      <c r="AB123" s="299"/>
      <c r="AC123" s="299"/>
      <c r="AD123" s="295"/>
      <c r="AE123" s="301"/>
      <c r="AF123" s="301"/>
      <c r="AG123" s="295"/>
      <c r="AH123" s="295"/>
      <c r="AI123" s="301"/>
      <c r="AJ123" s="301"/>
      <c r="AK123" s="301"/>
      <c r="AL123" s="301"/>
      <c r="AM123" s="301"/>
      <c r="AN123" s="301"/>
      <c r="AO123" s="295"/>
      <c r="AP123" s="296"/>
      <c r="AQ123" s="301"/>
      <c r="AR123" s="301"/>
      <c r="AS123" s="295"/>
      <c r="AT123" s="295"/>
      <c r="AU123" s="295"/>
      <c r="AV123" s="295"/>
      <c r="AW123" s="295"/>
      <c r="AX123" s="295"/>
      <c r="AY123" s="295"/>
      <c r="AZ123" s="295"/>
      <c r="BA123" s="301"/>
      <c r="BB123" s="301"/>
      <c r="BC123" s="301"/>
      <c r="BD123" s="296"/>
      <c r="BE123" s="296"/>
      <c r="BF123" s="297"/>
      <c r="BG123" s="297"/>
      <c r="BH123" s="297"/>
      <c r="BI123" s="297"/>
      <c r="BJ123" s="297"/>
      <c r="BK123" s="97"/>
      <c r="BL123" s="97"/>
      <c r="BM123" s="97"/>
      <c r="BN123" s="97"/>
    </row>
    <row r="124" spans="1:66" ht="12.75">
      <c r="A124" s="8"/>
      <c r="B124" s="8"/>
      <c r="C124" s="8"/>
      <c r="D124" s="299"/>
      <c r="E124" s="299"/>
      <c r="F124" s="299"/>
      <c r="G124" s="299"/>
      <c r="H124" s="299"/>
      <c r="I124" s="299"/>
      <c r="J124" s="299"/>
      <c r="K124" s="299"/>
      <c r="L124" s="299"/>
      <c r="M124" s="299"/>
      <c r="N124" s="299"/>
      <c r="O124" s="299"/>
      <c r="P124" s="300"/>
      <c r="Q124" s="299"/>
      <c r="R124" s="299"/>
      <c r="S124" s="299"/>
      <c r="T124" s="299"/>
      <c r="U124" s="299"/>
      <c r="V124" s="299"/>
      <c r="W124" s="299"/>
      <c r="X124" s="299"/>
      <c r="Y124" s="299"/>
      <c r="Z124" s="299"/>
      <c r="AA124" s="299"/>
      <c r="AB124" s="299"/>
      <c r="AC124" s="299"/>
      <c r="AD124" s="295"/>
      <c r="AE124" s="301"/>
      <c r="AF124" s="301"/>
      <c r="AG124" s="295"/>
      <c r="AH124" s="295"/>
      <c r="AI124" s="301"/>
      <c r="AJ124" s="301"/>
      <c r="AK124" s="301"/>
      <c r="AL124" s="301"/>
      <c r="AM124" s="301"/>
      <c r="AN124" s="301"/>
      <c r="AO124" s="295"/>
      <c r="AP124" s="296"/>
      <c r="AQ124" s="301"/>
      <c r="AR124" s="301"/>
      <c r="AS124" s="295"/>
      <c r="AT124" s="295"/>
      <c r="AU124" s="295"/>
      <c r="AV124" s="295"/>
      <c r="AW124" s="295"/>
      <c r="AX124" s="295"/>
      <c r="AY124" s="295"/>
      <c r="AZ124" s="295"/>
      <c r="BA124" s="301"/>
      <c r="BB124" s="301"/>
      <c r="BC124" s="301"/>
      <c r="BD124" s="296"/>
      <c r="BE124" s="296"/>
      <c r="BF124" s="297"/>
      <c r="BG124" s="297"/>
      <c r="BH124" s="297"/>
      <c r="BI124" s="297"/>
      <c r="BJ124" s="297"/>
      <c r="BK124" s="97"/>
      <c r="BL124" s="97"/>
      <c r="BM124" s="97"/>
      <c r="BN124" s="97"/>
    </row>
    <row r="125" spans="1:66" ht="12.75">
      <c r="A125" s="8"/>
      <c r="B125" s="8"/>
      <c r="C125" s="8"/>
      <c r="D125" s="299"/>
      <c r="E125" s="299"/>
      <c r="F125" s="299"/>
      <c r="G125" s="299"/>
      <c r="H125" s="299"/>
      <c r="I125" s="299"/>
      <c r="J125" s="299"/>
      <c r="K125" s="299"/>
      <c r="L125" s="299"/>
      <c r="M125" s="299"/>
      <c r="N125" s="299"/>
      <c r="O125" s="299"/>
      <c r="P125" s="300"/>
      <c r="Q125" s="299"/>
      <c r="R125" s="299"/>
      <c r="S125" s="299"/>
      <c r="T125" s="299"/>
      <c r="U125" s="299"/>
      <c r="V125" s="299"/>
      <c r="W125" s="299"/>
      <c r="X125" s="299"/>
      <c r="Y125" s="299"/>
      <c r="Z125" s="299"/>
      <c r="AA125" s="299"/>
      <c r="AB125" s="299"/>
      <c r="AC125" s="299"/>
      <c r="AD125" s="295"/>
      <c r="AE125" s="301"/>
      <c r="AF125" s="301"/>
      <c r="AG125" s="295"/>
      <c r="AH125" s="295"/>
      <c r="AI125" s="301"/>
      <c r="AJ125" s="301"/>
      <c r="AK125" s="301"/>
      <c r="AL125" s="301"/>
      <c r="AM125" s="301"/>
      <c r="AN125" s="301"/>
      <c r="AO125" s="295"/>
      <c r="AP125" s="296"/>
      <c r="AQ125" s="301"/>
      <c r="AR125" s="301"/>
      <c r="AS125" s="295"/>
      <c r="AT125" s="295"/>
      <c r="AU125" s="295"/>
      <c r="AV125" s="295"/>
      <c r="AW125" s="295"/>
      <c r="AX125" s="295"/>
      <c r="AY125" s="295"/>
      <c r="AZ125" s="295"/>
      <c r="BA125" s="301"/>
      <c r="BB125" s="301"/>
      <c r="BC125" s="301"/>
      <c r="BD125" s="296"/>
      <c r="BE125" s="296"/>
      <c r="BF125" s="297"/>
      <c r="BG125" s="297"/>
      <c r="BH125" s="297"/>
      <c r="BI125" s="297"/>
      <c r="BJ125" s="297"/>
      <c r="BK125" s="97"/>
      <c r="BL125" s="97"/>
      <c r="BM125" s="97"/>
      <c r="BN125" s="97"/>
    </row>
    <row r="126" spans="1:66" ht="12.75">
      <c r="A126" s="8"/>
      <c r="B126" s="8"/>
      <c r="C126" s="8"/>
      <c r="D126" s="299"/>
      <c r="E126" s="299"/>
      <c r="F126" s="299"/>
      <c r="G126" s="299"/>
      <c r="H126" s="299"/>
      <c r="I126" s="299"/>
      <c r="J126" s="299"/>
      <c r="K126" s="299"/>
      <c r="L126" s="299"/>
      <c r="M126" s="299"/>
      <c r="N126" s="299"/>
      <c r="O126" s="299"/>
      <c r="P126" s="300"/>
      <c r="Q126" s="299"/>
      <c r="R126" s="299"/>
      <c r="S126" s="299"/>
      <c r="T126" s="299"/>
      <c r="U126" s="299"/>
      <c r="V126" s="299"/>
      <c r="W126" s="299"/>
      <c r="X126" s="299"/>
      <c r="Y126" s="299"/>
      <c r="Z126" s="299"/>
      <c r="AA126" s="299"/>
      <c r="AB126" s="299"/>
      <c r="AC126" s="299"/>
      <c r="AD126" s="295"/>
      <c r="AE126" s="301"/>
      <c r="AF126" s="301"/>
      <c r="AG126" s="295"/>
      <c r="AH126" s="295"/>
      <c r="AI126" s="301"/>
      <c r="AJ126" s="301"/>
      <c r="AK126" s="301"/>
      <c r="AL126" s="301"/>
      <c r="AM126" s="301"/>
      <c r="AN126" s="301"/>
      <c r="AO126" s="295"/>
      <c r="AP126" s="296"/>
      <c r="AQ126" s="301"/>
      <c r="AR126" s="301"/>
      <c r="AS126" s="295"/>
      <c r="AT126" s="295"/>
      <c r="AU126" s="295"/>
      <c r="AV126" s="295"/>
      <c r="AW126" s="295"/>
      <c r="AX126" s="295"/>
      <c r="AY126" s="295"/>
      <c r="AZ126" s="295"/>
      <c r="BA126" s="301"/>
      <c r="BB126" s="301"/>
      <c r="BC126" s="301"/>
      <c r="BD126" s="296"/>
      <c r="BE126" s="296"/>
      <c r="BF126" s="297"/>
      <c r="BG126" s="297"/>
      <c r="BH126" s="297"/>
      <c r="BI126" s="297"/>
      <c r="BJ126" s="297"/>
      <c r="BK126" s="97"/>
      <c r="BL126" s="97"/>
      <c r="BM126" s="97"/>
      <c r="BN126" s="97"/>
    </row>
    <row r="127" spans="1:66" ht="12.75">
      <c r="A127" s="8"/>
      <c r="B127" s="8"/>
      <c r="C127" s="8"/>
      <c r="D127" s="299"/>
      <c r="E127" s="299"/>
      <c r="F127" s="299"/>
      <c r="G127" s="299"/>
      <c r="H127" s="299"/>
      <c r="I127" s="299"/>
      <c r="J127" s="299"/>
      <c r="K127" s="299"/>
      <c r="L127" s="299"/>
      <c r="M127" s="299"/>
      <c r="N127" s="299"/>
      <c r="O127" s="299"/>
      <c r="P127" s="300"/>
      <c r="Q127" s="299"/>
      <c r="R127" s="299"/>
      <c r="S127" s="299"/>
      <c r="T127" s="299"/>
      <c r="U127" s="299"/>
      <c r="V127" s="299"/>
      <c r="W127" s="299"/>
      <c r="X127" s="299"/>
      <c r="Y127" s="299"/>
      <c r="Z127" s="299"/>
      <c r="AA127" s="299"/>
      <c r="AB127" s="299"/>
      <c r="AC127" s="299"/>
      <c r="AD127" s="295"/>
      <c r="AE127" s="301"/>
      <c r="AF127" s="301"/>
      <c r="AG127" s="295"/>
      <c r="AH127" s="295"/>
      <c r="AI127" s="301"/>
      <c r="AJ127" s="301"/>
      <c r="AK127" s="301"/>
      <c r="AL127" s="301"/>
      <c r="AM127" s="301"/>
      <c r="AN127" s="301"/>
      <c r="AO127" s="295"/>
      <c r="AP127" s="296"/>
      <c r="AQ127" s="301"/>
      <c r="AR127" s="301"/>
      <c r="AS127" s="295"/>
      <c r="AT127" s="295"/>
      <c r="AU127" s="295"/>
      <c r="AV127" s="295"/>
      <c r="AW127" s="295"/>
      <c r="AX127" s="295"/>
      <c r="AY127" s="295"/>
      <c r="AZ127" s="295"/>
      <c r="BA127" s="301"/>
      <c r="BB127" s="301"/>
      <c r="BC127" s="301"/>
      <c r="BD127" s="296"/>
      <c r="BE127" s="296"/>
      <c r="BF127" s="297"/>
      <c r="BG127" s="297"/>
      <c r="BH127" s="297"/>
      <c r="BI127" s="297"/>
      <c r="BJ127" s="297"/>
      <c r="BK127" s="97"/>
      <c r="BL127" s="97"/>
      <c r="BM127" s="97"/>
      <c r="BN127" s="97"/>
    </row>
    <row r="128" spans="1:66" ht="12.75">
      <c r="A128" s="8"/>
      <c r="B128" s="8"/>
      <c r="C128" s="8"/>
      <c r="D128" s="299"/>
      <c r="E128" s="299"/>
      <c r="F128" s="299"/>
      <c r="G128" s="299"/>
      <c r="H128" s="299"/>
      <c r="I128" s="299"/>
      <c r="J128" s="299"/>
      <c r="K128" s="299"/>
      <c r="L128" s="299"/>
      <c r="M128" s="299"/>
      <c r="N128" s="299"/>
      <c r="O128" s="299"/>
      <c r="P128" s="300"/>
      <c r="Q128" s="299"/>
      <c r="R128" s="299"/>
      <c r="S128" s="299"/>
      <c r="T128" s="299"/>
      <c r="U128" s="299"/>
      <c r="V128" s="299"/>
      <c r="W128" s="299"/>
      <c r="X128" s="299"/>
      <c r="Y128" s="299"/>
      <c r="Z128" s="299"/>
      <c r="AA128" s="299"/>
      <c r="AB128" s="299"/>
      <c r="AC128" s="299"/>
      <c r="AD128" s="295"/>
      <c r="AE128" s="301"/>
      <c r="AF128" s="301"/>
      <c r="AG128" s="295"/>
      <c r="AH128" s="295"/>
      <c r="AI128" s="301"/>
      <c r="AJ128" s="301"/>
      <c r="AK128" s="301"/>
      <c r="AL128" s="301"/>
      <c r="AM128" s="301"/>
      <c r="AN128" s="301"/>
      <c r="AO128" s="295"/>
      <c r="AP128" s="296"/>
      <c r="AQ128" s="301"/>
      <c r="AR128" s="301"/>
      <c r="AS128" s="295"/>
      <c r="AT128" s="295"/>
      <c r="AU128" s="295"/>
      <c r="AV128" s="295"/>
      <c r="AW128" s="295"/>
      <c r="AX128" s="295"/>
      <c r="AY128" s="295"/>
      <c r="AZ128" s="295"/>
      <c r="BA128" s="301"/>
      <c r="BB128" s="301"/>
      <c r="BC128" s="301"/>
      <c r="BD128" s="296"/>
      <c r="BE128" s="296"/>
      <c r="BF128" s="297"/>
      <c r="BG128" s="297"/>
      <c r="BH128" s="297"/>
      <c r="BI128" s="297"/>
      <c r="BJ128" s="297"/>
      <c r="BK128" s="97"/>
      <c r="BL128" s="97"/>
      <c r="BM128" s="97"/>
      <c r="BN128" s="97"/>
    </row>
    <row r="129" spans="1:66" ht="12.75">
      <c r="A129" s="8"/>
      <c r="B129" s="8"/>
      <c r="C129" s="8"/>
      <c r="D129" s="299"/>
      <c r="E129" s="299"/>
      <c r="F129" s="299"/>
      <c r="G129" s="299"/>
      <c r="H129" s="299"/>
      <c r="I129" s="299"/>
      <c r="J129" s="299"/>
      <c r="K129" s="299"/>
      <c r="L129" s="299"/>
      <c r="M129" s="299"/>
      <c r="N129" s="299"/>
      <c r="O129" s="299"/>
      <c r="P129" s="300"/>
      <c r="Q129" s="299"/>
      <c r="R129" s="299"/>
      <c r="S129" s="299"/>
      <c r="T129" s="299"/>
      <c r="U129" s="299"/>
      <c r="V129" s="299"/>
      <c r="W129" s="299"/>
      <c r="X129" s="299"/>
      <c r="Y129" s="299"/>
      <c r="Z129" s="299"/>
      <c r="AA129" s="299"/>
      <c r="AB129" s="299"/>
      <c r="AC129" s="299"/>
      <c r="AD129" s="295"/>
      <c r="AE129" s="301"/>
      <c r="AF129" s="301"/>
      <c r="AG129" s="295"/>
      <c r="AH129" s="295"/>
      <c r="AI129" s="301"/>
      <c r="AJ129" s="301"/>
      <c r="AK129" s="301"/>
      <c r="AL129" s="301"/>
      <c r="AM129" s="301"/>
      <c r="AN129" s="301"/>
      <c r="AO129" s="295"/>
      <c r="AP129" s="296"/>
      <c r="AQ129" s="301"/>
      <c r="AR129" s="301"/>
      <c r="AS129" s="295"/>
      <c r="AT129" s="295"/>
      <c r="AU129" s="295"/>
      <c r="AV129" s="295"/>
      <c r="AW129" s="295"/>
      <c r="AX129" s="295"/>
      <c r="AY129" s="295"/>
      <c r="AZ129" s="295"/>
      <c r="BA129" s="301"/>
      <c r="BB129" s="301"/>
      <c r="BC129" s="301"/>
      <c r="BD129" s="296"/>
      <c r="BE129" s="296"/>
      <c r="BF129" s="297"/>
      <c r="BG129" s="297"/>
      <c r="BH129" s="297"/>
      <c r="BI129" s="297"/>
      <c r="BJ129" s="297"/>
      <c r="BK129" s="97"/>
      <c r="BL129" s="97"/>
      <c r="BM129" s="97"/>
      <c r="BN129" s="97"/>
    </row>
    <row r="130" spans="1:66" ht="12.75">
      <c r="A130" s="8"/>
      <c r="B130" s="8"/>
      <c r="C130" s="8"/>
      <c r="D130" s="299"/>
      <c r="E130" s="299"/>
      <c r="F130" s="299"/>
      <c r="G130" s="299"/>
      <c r="H130" s="299"/>
      <c r="I130" s="299"/>
      <c r="J130" s="299"/>
      <c r="K130" s="299"/>
      <c r="L130" s="299"/>
      <c r="M130" s="299"/>
      <c r="N130" s="299"/>
      <c r="O130" s="299"/>
      <c r="P130" s="300"/>
      <c r="Q130" s="299"/>
      <c r="R130" s="299"/>
      <c r="S130" s="299"/>
      <c r="T130" s="299"/>
      <c r="U130" s="299"/>
      <c r="V130" s="299"/>
      <c r="W130" s="299"/>
      <c r="X130" s="299"/>
      <c r="Y130" s="299"/>
      <c r="Z130" s="299"/>
      <c r="AA130" s="299"/>
      <c r="AB130" s="299"/>
      <c r="AC130" s="299"/>
      <c r="AD130" s="295"/>
      <c r="AE130" s="301"/>
      <c r="AF130" s="301"/>
      <c r="AG130" s="295"/>
      <c r="AH130" s="295"/>
      <c r="AI130" s="301"/>
      <c r="AJ130" s="301"/>
      <c r="AK130" s="301"/>
      <c r="AL130" s="301"/>
      <c r="AM130" s="301"/>
      <c r="AN130" s="301"/>
      <c r="AO130" s="295"/>
      <c r="AP130" s="296"/>
      <c r="AQ130" s="301"/>
      <c r="AR130" s="301"/>
      <c r="AS130" s="295"/>
      <c r="AT130" s="295"/>
      <c r="AU130" s="295"/>
      <c r="AV130" s="295"/>
      <c r="AW130" s="295"/>
      <c r="AX130" s="295"/>
      <c r="AY130" s="295"/>
      <c r="AZ130" s="295"/>
      <c r="BA130" s="301"/>
      <c r="BB130" s="301"/>
      <c r="BC130" s="301"/>
      <c r="BD130" s="296"/>
      <c r="BE130" s="296"/>
      <c r="BF130" s="297"/>
      <c r="BG130" s="297"/>
      <c r="BH130" s="297"/>
      <c r="BI130" s="297"/>
      <c r="BJ130" s="297"/>
      <c r="BK130" s="97"/>
      <c r="BL130" s="97"/>
      <c r="BM130" s="97"/>
      <c r="BN130" s="97"/>
    </row>
    <row r="131" spans="1:66" ht="12.75">
      <c r="A131" s="8"/>
      <c r="B131" s="8"/>
      <c r="C131" s="8"/>
      <c r="D131" s="299"/>
      <c r="E131" s="299"/>
      <c r="F131" s="299"/>
      <c r="G131" s="299"/>
      <c r="H131" s="299"/>
      <c r="I131" s="299"/>
      <c r="J131" s="299"/>
      <c r="K131" s="299"/>
      <c r="L131" s="299"/>
      <c r="M131" s="299"/>
      <c r="N131" s="299"/>
      <c r="O131" s="299"/>
      <c r="P131" s="300"/>
      <c r="Q131" s="299"/>
      <c r="R131" s="299"/>
      <c r="S131" s="299"/>
      <c r="T131" s="299"/>
      <c r="U131" s="299"/>
      <c r="V131" s="299"/>
      <c r="W131" s="299"/>
      <c r="X131" s="299"/>
      <c r="Y131" s="299"/>
      <c r="Z131" s="299"/>
      <c r="AA131" s="299"/>
      <c r="AB131" s="299"/>
      <c r="AC131" s="299"/>
      <c r="AD131" s="295"/>
      <c r="AE131" s="301"/>
      <c r="AF131" s="301"/>
      <c r="AG131" s="295"/>
      <c r="AH131" s="295"/>
      <c r="AI131" s="301"/>
      <c r="AJ131" s="301"/>
      <c r="AK131" s="301"/>
      <c r="AL131" s="301"/>
      <c r="AM131" s="301"/>
      <c r="AN131" s="301"/>
      <c r="AO131" s="295"/>
      <c r="AP131" s="296"/>
      <c r="AQ131" s="301"/>
      <c r="AR131" s="301"/>
      <c r="AS131" s="295"/>
      <c r="AT131" s="295"/>
      <c r="AU131" s="295"/>
      <c r="AV131" s="295"/>
      <c r="AW131" s="295"/>
      <c r="AX131" s="295"/>
      <c r="AY131" s="295"/>
      <c r="AZ131" s="295"/>
      <c r="BA131" s="301"/>
      <c r="BB131" s="301"/>
      <c r="BC131" s="301"/>
      <c r="BD131" s="296"/>
      <c r="BE131" s="296"/>
      <c r="BF131" s="297"/>
      <c r="BG131" s="297"/>
      <c r="BH131" s="297"/>
      <c r="BI131" s="297"/>
      <c r="BJ131" s="297"/>
      <c r="BK131" s="97"/>
      <c r="BL131" s="97"/>
      <c r="BM131" s="97"/>
      <c r="BN131" s="97"/>
    </row>
    <row r="132" spans="1:66" ht="12.75">
      <c r="A132" s="8"/>
      <c r="B132" s="298"/>
      <c r="C132" s="298"/>
      <c r="D132" s="299"/>
      <c r="E132" s="299"/>
      <c r="F132" s="299"/>
      <c r="G132" s="299"/>
      <c r="H132" s="299"/>
      <c r="I132" s="299"/>
      <c r="J132" s="299"/>
      <c r="K132" s="299"/>
      <c r="L132" s="299"/>
      <c r="M132" s="299"/>
      <c r="N132" s="299"/>
      <c r="O132" s="299"/>
      <c r="P132" s="299"/>
      <c r="Q132" s="299"/>
      <c r="R132" s="299"/>
      <c r="S132" s="299"/>
      <c r="T132" s="299"/>
      <c r="U132" s="299"/>
      <c r="V132" s="299"/>
      <c r="W132" s="299"/>
      <c r="X132" s="299"/>
      <c r="Y132" s="299"/>
      <c r="Z132" s="299"/>
      <c r="AA132" s="299"/>
      <c r="AB132" s="299"/>
      <c r="AC132" s="299"/>
      <c r="AD132" s="295"/>
      <c r="AE132" s="302"/>
      <c r="AF132" s="302"/>
      <c r="AG132" s="295"/>
      <c r="AH132" s="295"/>
      <c r="AI132" s="302"/>
      <c r="AJ132" s="302"/>
      <c r="AK132" s="302"/>
      <c r="AL132" s="302"/>
      <c r="AM132" s="302"/>
      <c r="AN132" s="302"/>
      <c r="AO132" s="295"/>
      <c r="AP132" s="295"/>
      <c r="AQ132" s="302"/>
      <c r="AR132" s="302"/>
      <c r="AS132" s="295"/>
      <c r="AT132" s="295"/>
      <c r="AU132" s="295"/>
      <c r="AV132" s="295"/>
      <c r="AW132" s="295"/>
      <c r="AX132" s="295"/>
      <c r="AY132" s="295"/>
      <c r="AZ132" s="295"/>
      <c r="BA132" s="302"/>
      <c r="BB132" s="302"/>
      <c r="BC132" s="302"/>
      <c r="BD132" s="295"/>
      <c r="BE132" s="295"/>
      <c r="BF132" s="299"/>
      <c r="BG132" s="299"/>
      <c r="BH132" s="299"/>
      <c r="BI132" s="299"/>
      <c r="BJ132" s="299"/>
      <c r="BK132" s="97"/>
      <c r="BL132" s="97"/>
      <c r="BM132" s="97"/>
      <c r="BN132" s="97"/>
    </row>
    <row r="133" spans="1:66" ht="12.75">
      <c r="A133" s="8"/>
      <c r="B133" s="298"/>
      <c r="C133" s="298"/>
      <c r="D133" s="299"/>
      <c r="E133" s="299"/>
      <c r="F133" s="299"/>
      <c r="G133" s="299"/>
      <c r="H133" s="299"/>
      <c r="I133" s="299"/>
      <c r="J133" s="299"/>
      <c r="K133" s="299"/>
      <c r="L133" s="299"/>
      <c r="M133" s="299"/>
      <c r="N133" s="299"/>
      <c r="O133" s="299"/>
      <c r="P133" s="299"/>
      <c r="Q133" s="299"/>
      <c r="R133" s="299"/>
      <c r="S133" s="299"/>
      <c r="T133" s="299"/>
      <c r="U133" s="299"/>
      <c r="V133" s="299"/>
      <c r="W133" s="299"/>
      <c r="X133" s="299"/>
      <c r="Y133" s="299"/>
      <c r="Z133" s="299"/>
      <c r="AA133" s="299"/>
      <c r="AB133" s="299"/>
      <c r="AC133" s="299"/>
      <c r="AD133" s="295"/>
      <c r="AE133" s="302"/>
      <c r="AF133" s="302"/>
      <c r="AG133" s="295"/>
      <c r="AH133" s="295"/>
      <c r="AI133" s="302"/>
      <c r="AJ133" s="302"/>
      <c r="AK133" s="302"/>
      <c r="AL133" s="302"/>
      <c r="AM133" s="302"/>
      <c r="AN133" s="302"/>
      <c r="AO133" s="295"/>
      <c r="AP133" s="295"/>
      <c r="AQ133" s="302"/>
      <c r="AR133" s="302"/>
      <c r="AS133" s="295"/>
      <c r="AT133" s="295"/>
      <c r="AU133" s="295"/>
      <c r="AV133" s="295"/>
      <c r="AW133" s="295"/>
      <c r="AX133" s="295"/>
      <c r="AY133" s="295"/>
      <c r="AZ133" s="295"/>
      <c r="BA133" s="302"/>
      <c r="BB133" s="302"/>
      <c r="BC133" s="302"/>
      <c r="BD133" s="295"/>
      <c r="BE133" s="295"/>
      <c r="BF133" s="299"/>
      <c r="BG133" s="299"/>
      <c r="BH133" s="299"/>
      <c r="BI133" s="299"/>
      <c r="BJ133" s="299"/>
      <c r="BK133" s="97"/>
      <c r="BL133" s="97"/>
      <c r="BM133" s="97"/>
      <c r="BN133" s="97"/>
    </row>
    <row r="134" spans="1:66" ht="12.75">
      <c r="A134" s="8"/>
      <c r="B134" s="8"/>
      <c r="C134" s="8"/>
      <c r="D134" s="299"/>
      <c r="E134" s="299"/>
      <c r="F134" s="299"/>
      <c r="G134" s="299"/>
      <c r="H134" s="299"/>
      <c r="I134" s="299"/>
      <c r="J134" s="299"/>
      <c r="K134" s="299"/>
      <c r="L134" s="299"/>
      <c r="M134" s="299"/>
      <c r="N134" s="299"/>
      <c r="O134" s="299"/>
      <c r="P134" s="300"/>
      <c r="Q134" s="299"/>
      <c r="R134" s="299"/>
      <c r="S134" s="299"/>
      <c r="T134" s="299"/>
      <c r="U134" s="299"/>
      <c r="V134" s="299"/>
      <c r="W134" s="299"/>
      <c r="X134" s="299"/>
      <c r="Y134" s="299"/>
      <c r="Z134" s="299"/>
      <c r="AA134" s="299"/>
      <c r="AB134" s="299"/>
      <c r="AC134" s="299"/>
      <c r="AD134" s="295"/>
      <c r="AE134" s="301"/>
      <c r="AF134" s="301"/>
      <c r="AG134" s="295"/>
      <c r="AH134" s="295"/>
      <c r="AI134" s="301"/>
      <c r="AJ134" s="301"/>
      <c r="AK134" s="301"/>
      <c r="AL134" s="301"/>
      <c r="AM134" s="301"/>
      <c r="AN134" s="301"/>
      <c r="AO134" s="295"/>
      <c r="AP134" s="296"/>
      <c r="AQ134" s="301"/>
      <c r="AR134" s="301"/>
      <c r="AS134" s="295"/>
      <c r="AT134" s="295"/>
      <c r="AU134" s="295"/>
      <c r="AV134" s="295"/>
      <c r="AW134" s="295"/>
      <c r="AX134" s="295"/>
      <c r="AY134" s="295"/>
      <c r="AZ134" s="295"/>
      <c r="BA134" s="301"/>
      <c r="BB134" s="301"/>
      <c r="BC134" s="301"/>
      <c r="BD134" s="296"/>
      <c r="BE134" s="296"/>
      <c r="BF134" s="297"/>
      <c r="BG134" s="297"/>
      <c r="BH134" s="297"/>
      <c r="BI134" s="297"/>
      <c r="BJ134" s="297"/>
      <c r="BK134" s="97"/>
      <c r="BL134" s="97"/>
      <c r="BM134" s="97"/>
      <c r="BN134" s="97"/>
    </row>
    <row r="135" spans="1:66" ht="12.75">
      <c r="A135" s="8"/>
      <c r="B135" s="8"/>
      <c r="C135" s="8"/>
      <c r="D135" s="299"/>
      <c r="E135" s="299"/>
      <c r="F135" s="299"/>
      <c r="G135" s="299"/>
      <c r="H135" s="299"/>
      <c r="I135" s="299"/>
      <c r="J135" s="299"/>
      <c r="K135" s="299"/>
      <c r="L135" s="299"/>
      <c r="M135" s="299"/>
      <c r="N135" s="299"/>
      <c r="O135" s="299"/>
      <c r="P135" s="300"/>
      <c r="Q135" s="299"/>
      <c r="R135" s="299"/>
      <c r="S135" s="299"/>
      <c r="T135" s="299"/>
      <c r="U135" s="299"/>
      <c r="V135" s="299"/>
      <c r="W135" s="299"/>
      <c r="X135" s="299"/>
      <c r="Y135" s="299"/>
      <c r="Z135" s="299"/>
      <c r="AA135" s="299"/>
      <c r="AB135" s="299"/>
      <c r="AC135" s="299"/>
      <c r="AD135" s="295"/>
      <c r="AE135" s="301"/>
      <c r="AF135" s="301"/>
      <c r="AG135" s="295"/>
      <c r="AH135" s="295"/>
      <c r="AI135" s="301"/>
      <c r="AJ135" s="301"/>
      <c r="AK135" s="301"/>
      <c r="AL135" s="301"/>
      <c r="AM135" s="301"/>
      <c r="AN135" s="301"/>
      <c r="AO135" s="295"/>
      <c r="AP135" s="296"/>
      <c r="AQ135" s="301"/>
      <c r="AR135" s="301"/>
      <c r="AS135" s="295"/>
      <c r="AT135" s="295"/>
      <c r="AU135" s="295"/>
      <c r="AV135" s="295"/>
      <c r="AW135" s="295"/>
      <c r="AX135" s="295"/>
      <c r="AY135" s="295"/>
      <c r="AZ135" s="295"/>
      <c r="BA135" s="302"/>
      <c r="BB135" s="302"/>
      <c r="BC135" s="302"/>
      <c r="BD135" s="296"/>
      <c r="BE135" s="296"/>
      <c r="BF135" s="297"/>
      <c r="BG135" s="297"/>
      <c r="BH135" s="297"/>
      <c r="BI135" s="297"/>
      <c r="BJ135" s="297"/>
      <c r="BK135" s="97"/>
      <c r="BL135" s="97"/>
      <c r="BM135" s="97"/>
      <c r="BN135" s="97"/>
    </row>
    <row r="136" spans="1:66" ht="12.75">
      <c r="A136" s="8"/>
      <c r="B136" s="8"/>
      <c r="C136" s="8"/>
      <c r="D136" s="299"/>
      <c r="E136" s="299"/>
      <c r="F136" s="299"/>
      <c r="G136" s="299"/>
      <c r="H136" s="299"/>
      <c r="I136" s="299"/>
      <c r="J136" s="299"/>
      <c r="K136" s="299"/>
      <c r="L136" s="299"/>
      <c r="M136" s="299"/>
      <c r="N136" s="299"/>
      <c r="O136" s="299"/>
      <c r="P136" s="300"/>
      <c r="Q136" s="299"/>
      <c r="R136" s="299"/>
      <c r="S136" s="299"/>
      <c r="T136" s="299"/>
      <c r="U136" s="299"/>
      <c r="V136" s="299"/>
      <c r="W136" s="299"/>
      <c r="X136" s="299"/>
      <c r="Y136" s="299"/>
      <c r="Z136" s="299"/>
      <c r="AA136" s="299"/>
      <c r="AB136" s="299"/>
      <c r="AC136" s="299"/>
      <c r="AD136" s="295"/>
      <c r="AE136" s="301"/>
      <c r="AF136" s="301"/>
      <c r="AG136" s="295"/>
      <c r="AH136" s="295"/>
      <c r="AI136" s="301"/>
      <c r="AJ136" s="301"/>
      <c r="AK136" s="301"/>
      <c r="AL136" s="301"/>
      <c r="AM136" s="301"/>
      <c r="AN136" s="301"/>
      <c r="AO136" s="295"/>
      <c r="AP136" s="296"/>
      <c r="AQ136" s="301"/>
      <c r="AR136" s="301"/>
      <c r="AS136" s="295"/>
      <c r="AT136" s="295"/>
      <c r="AU136" s="295"/>
      <c r="AV136" s="295"/>
      <c r="AW136" s="295"/>
      <c r="AX136" s="295"/>
      <c r="AY136" s="295"/>
      <c r="AZ136" s="295"/>
      <c r="BA136" s="301"/>
      <c r="BB136" s="301"/>
      <c r="BC136" s="301"/>
      <c r="BD136" s="296"/>
      <c r="BE136" s="296"/>
      <c r="BF136" s="297"/>
      <c r="BG136" s="297"/>
      <c r="BH136" s="297"/>
      <c r="BI136" s="297"/>
      <c r="BJ136" s="297"/>
      <c r="BK136" s="97"/>
      <c r="BL136" s="97"/>
      <c r="BM136" s="97"/>
      <c r="BN136" s="97"/>
    </row>
    <row r="137" spans="1:66" ht="12.75">
      <c r="A137" s="8"/>
      <c r="B137" s="8"/>
      <c r="C137" s="8"/>
      <c r="D137" s="299"/>
      <c r="E137" s="299"/>
      <c r="F137" s="299"/>
      <c r="G137" s="299"/>
      <c r="H137" s="299"/>
      <c r="I137" s="299"/>
      <c r="J137" s="299"/>
      <c r="K137" s="299"/>
      <c r="L137" s="299"/>
      <c r="M137" s="299"/>
      <c r="N137" s="299"/>
      <c r="O137" s="299"/>
      <c r="P137" s="300"/>
      <c r="Q137" s="299"/>
      <c r="R137" s="299"/>
      <c r="S137" s="299"/>
      <c r="T137" s="299"/>
      <c r="U137" s="299"/>
      <c r="V137" s="299"/>
      <c r="W137" s="299"/>
      <c r="X137" s="299"/>
      <c r="Y137" s="299"/>
      <c r="Z137" s="299"/>
      <c r="AA137" s="299"/>
      <c r="AB137" s="299"/>
      <c r="AC137" s="299"/>
      <c r="AD137" s="295"/>
      <c r="AE137" s="301"/>
      <c r="AF137" s="301"/>
      <c r="AG137" s="295"/>
      <c r="AH137" s="295"/>
      <c r="AI137" s="301"/>
      <c r="AJ137" s="301"/>
      <c r="AK137" s="301"/>
      <c r="AL137" s="301"/>
      <c r="AM137" s="301"/>
      <c r="AN137" s="301"/>
      <c r="AO137" s="295"/>
      <c r="AP137" s="296"/>
      <c r="AQ137" s="301"/>
      <c r="AR137" s="301"/>
      <c r="AS137" s="295"/>
      <c r="AT137" s="295"/>
      <c r="AU137" s="295"/>
      <c r="AV137" s="295"/>
      <c r="AW137" s="295"/>
      <c r="AX137" s="295"/>
      <c r="AY137" s="295"/>
      <c r="AZ137" s="295"/>
      <c r="BA137" s="301"/>
      <c r="BB137" s="301"/>
      <c r="BC137" s="301"/>
      <c r="BD137" s="296"/>
      <c r="BE137" s="296"/>
      <c r="BF137" s="297"/>
      <c r="BG137" s="297"/>
      <c r="BH137" s="297"/>
      <c r="BI137" s="297"/>
      <c r="BJ137" s="297"/>
      <c r="BK137" s="97"/>
      <c r="BL137" s="97"/>
      <c r="BM137" s="97"/>
      <c r="BN137" s="97"/>
    </row>
    <row r="138" spans="1:66" ht="12.75">
      <c r="A138" s="8"/>
      <c r="B138" s="8"/>
      <c r="C138" s="8"/>
      <c r="D138" s="299"/>
      <c r="E138" s="299"/>
      <c r="F138" s="299"/>
      <c r="G138" s="299"/>
      <c r="H138" s="299"/>
      <c r="I138" s="299"/>
      <c r="J138" s="299"/>
      <c r="K138" s="299"/>
      <c r="L138" s="299"/>
      <c r="M138" s="299"/>
      <c r="N138" s="299"/>
      <c r="O138" s="299"/>
      <c r="P138" s="300"/>
      <c r="Q138" s="299"/>
      <c r="R138" s="299"/>
      <c r="S138" s="299"/>
      <c r="T138" s="299"/>
      <c r="U138" s="299"/>
      <c r="V138" s="299"/>
      <c r="W138" s="299"/>
      <c r="X138" s="299"/>
      <c r="Y138" s="299"/>
      <c r="Z138" s="299"/>
      <c r="AA138" s="299"/>
      <c r="AB138" s="299"/>
      <c r="AC138" s="299"/>
      <c r="AD138" s="295"/>
      <c r="AE138" s="301"/>
      <c r="AF138" s="301"/>
      <c r="AG138" s="295"/>
      <c r="AH138" s="295"/>
      <c r="AI138" s="301"/>
      <c r="AJ138" s="301"/>
      <c r="AK138" s="301"/>
      <c r="AL138" s="301"/>
      <c r="AM138" s="301"/>
      <c r="AN138" s="301"/>
      <c r="AO138" s="295"/>
      <c r="AP138" s="296"/>
      <c r="AQ138" s="301"/>
      <c r="AR138" s="301"/>
      <c r="AS138" s="295"/>
      <c r="AT138" s="295"/>
      <c r="AU138" s="295"/>
      <c r="AV138" s="295"/>
      <c r="AW138" s="295"/>
      <c r="AX138" s="295"/>
      <c r="AY138" s="295"/>
      <c r="AZ138" s="295"/>
      <c r="BA138" s="301"/>
      <c r="BB138" s="301"/>
      <c r="BC138" s="301"/>
      <c r="BD138" s="296"/>
      <c r="BE138" s="296"/>
      <c r="BF138" s="297"/>
      <c r="BG138" s="297"/>
      <c r="BH138" s="297"/>
      <c r="BI138" s="297"/>
      <c r="BJ138" s="297"/>
      <c r="BK138" s="97"/>
      <c r="BL138" s="97"/>
      <c r="BM138" s="97"/>
      <c r="BN138" s="97"/>
    </row>
    <row r="139" spans="1:66" ht="12.75">
      <c r="A139" s="8"/>
      <c r="B139" s="8"/>
      <c r="C139" s="8"/>
      <c r="D139" s="299"/>
      <c r="E139" s="299"/>
      <c r="F139" s="299"/>
      <c r="G139" s="299"/>
      <c r="H139" s="299"/>
      <c r="I139" s="299"/>
      <c r="J139" s="299"/>
      <c r="K139" s="299"/>
      <c r="L139" s="299"/>
      <c r="M139" s="299"/>
      <c r="N139" s="299"/>
      <c r="O139" s="299"/>
      <c r="P139" s="300"/>
      <c r="Q139" s="299"/>
      <c r="R139" s="299"/>
      <c r="S139" s="299"/>
      <c r="T139" s="299"/>
      <c r="U139" s="299"/>
      <c r="V139" s="299"/>
      <c r="W139" s="299"/>
      <c r="X139" s="299"/>
      <c r="Y139" s="299"/>
      <c r="Z139" s="299"/>
      <c r="AA139" s="299"/>
      <c r="AB139" s="299"/>
      <c r="AC139" s="299"/>
      <c r="AD139" s="295"/>
      <c r="AE139" s="301"/>
      <c r="AF139" s="301"/>
      <c r="AG139" s="295"/>
      <c r="AH139" s="295"/>
      <c r="AI139" s="301"/>
      <c r="AJ139" s="301"/>
      <c r="AK139" s="301"/>
      <c r="AL139" s="301"/>
      <c r="AM139" s="301"/>
      <c r="AN139" s="301"/>
      <c r="AO139" s="295"/>
      <c r="AP139" s="296"/>
      <c r="AQ139" s="301"/>
      <c r="AR139" s="301"/>
      <c r="AS139" s="295"/>
      <c r="AT139" s="295"/>
      <c r="AU139" s="295"/>
      <c r="AV139" s="295"/>
      <c r="AW139" s="295"/>
      <c r="AX139" s="295"/>
      <c r="AY139" s="295"/>
      <c r="AZ139" s="295"/>
      <c r="BA139" s="301"/>
      <c r="BB139" s="301"/>
      <c r="BC139" s="301"/>
      <c r="BD139" s="296"/>
      <c r="BE139" s="296"/>
      <c r="BF139" s="297"/>
      <c r="BG139" s="297"/>
      <c r="BH139" s="297"/>
      <c r="BI139" s="297"/>
      <c r="BJ139" s="297"/>
      <c r="BK139" s="97"/>
      <c r="BL139" s="97"/>
      <c r="BM139" s="97"/>
      <c r="BN139" s="97"/>
    </row>
    <row r="140" spans="1:66" ht="12.75">
      <c r="A140" s="8"/>
      <c r="B140" s="8"/>
      <c r="C140" s="8"/>
      <c r="D140" s="299"/>
      <c r="E140" s="299"/>
      <c r="F140" s="299"/>
      <c r="G140" s="299"/>
      <c r="H140" s="299"/>
      <c r="I140" s="299"/>
      <c r="J140" s="299"/>
      <c r="K140" s="299"/>
      <c r="L140" s="299"/>
      <c r="M140" s="299"/>
      <c r="N140" s="299"/>
      <c r="O140" s="299"/>
      <c r="P140" s="300"/>
      <c r="Q140" s="299"/>
      <c r="R140" s="299"/>
      <c r="S140" s="299"/>
      <c r="T140" s="299"/>
      <c r="U140" s="299"/>
      <c r="V140" s="299"/>
      <c r="W140" s="299"/>
      <c r="X140" s="299"/>
      <c r="Y140" s="299"/>
      <c r="Z140" s="299"/>
      <c r="AA140" s="299"/>
      <c r="AB140" s="299"/>
      <c r="AC140" s="299"/>
      <c r="AD140" s="295"/>
      <c r="AE140" s="301"/>
      <c r="AF140" s="301"/>
      <c r="AG140" s="295"/>
      <c r="AH140" s="295"/>
      <c r="AI140" s="301"/>
      <c r="AJ140" s="301"/>
      <c r="AK140" s="301"/>
      <c r="AL140" s="301"/>
      <c r="AM140" s="301"/>
      <c r="AN140" s="301"/>
      <c r="AO140" s="295"/>
      <c r="AP140" s="296"/>
      <c r="AQ140" s="301"/>
      <c r="AR140" s="301"/>
      <c r="AS140" s="295"/>
      <c r="AT140" s="295"/>
      <c r="AU140" s="295"/>
      <c r="AV140" s="295"/>
      <c r="AW140" s="295"/>
      <c r="AX140" s="295"/>
      <c r="AY140" s="295"/>
      <c r="AZ140" s="295"/>
      <c r="BA140" s="301"/>
      <c r="BB140" s="301"/>
      <c r="BC140" s="301"/>
      <c r="BD140" s="296"/>
      <c r="BE140" s="296"/>
      <c r="BF140" s="297"/>
      <c r="BG140" s="297"/>
      <c r="BH140" s="297"/>
      <c r="BI140" s="297"/>
      <c r="BJ140" s="297"/>
      <c r="BK140" s="97"/>
      <c r="BL140" s="97"/>
      <c r="BM140" s="97"/>
      <c r="BN140" s="97"/>
    </row>
    <row r="141" spans="1:66" ht="12.75">
      <c r="A141" s="8"/>
      <c r="B141" s="8"/>
      <c r="C141" s="8"/>
      <c r="D141" s="299"/>
      <c r="E141" s="299"/>
      <c r="F141" s="299"/>
      <c r="G141" s="299"/>
      <c r="H141" s="299"/>
      <c r="I141" s="299"/>
      <c r="J141" s="299"/>
      <c r="K141" s="299"/>
      <c r="L141" s="299"/>
      <c r="M141" s="299"/>
      <c r="N141" s="299"/>
      <c r="O141" s="299"/>
      <c r="P141" s="300"/>
      <c r="Q141" s="299"/>
      <c r="R141" s="299"/>
      <c r="S141" s="299"/>
      <c r="T141" s="299"/>
      <c r="U141" s="299"/>
      <c r="V141" s="299"/>
      <c r="W141" s="299"/>
      <c r="X141" s="299"/>
      <c r="Y141" s="299"/>
      <c r="Z141" s="299"/>
      <c r="AA141" s="299"/>
      <c r="AB141" s="299"/>
      <c r="AC141" s="299"/>
      <c r="AD141" s="295"/>
      <c r="AE141" s="301"/>
      <c r="AF141" s="301"/>
      <c r="AG141" s="295"/>
      <c r="AH141" s="295"/>
      <c r="AI141" s="301"/>
      <c r="AJ141" s="301"/>
      <c r="AK141" s="301"/>
      <c r="AL141" s="301"/>
      <c r="AM141" s="301"/>
      <c r="AN141" s="301"/>
      <c r="AO141" s="295"/>
      <c r="AP141" s="296"/>
      <c r="AQ141" s="301"/>
      <c r="AR141" s="301"/>
      <c r="AS141" s="295"/>
      <c r="AT141" s="295"/>
      <c r="AU141" s="295"/>
      <c r="AV141" s="295"/>
      <c r="AW141" s="295"/>
      <c r="AX141" s="295"/>
      <c r="AY141" s="295"/>
      <c r="AZ141" s="295"/>
      <c r="BA141" s="301"/>
      <c r="BB141" s="301"/>
      <c r="BC141" s="301"/>
      <c r="BD141" s="296"/>
      <c r="BE141" s="296"/>
      <c r="BF141" s="297"/>
      <c r="BG141" s="297"/>
      <c r="BH141" s="297"/>
      <c r="BI141" s="297"/>
      <c r="BJ141" s="297"/>
      <c r="BK141" s="97"/>
      <c r="BL141" s="97"/>
      <c r="BM141" s="97"/>
      <c r="BN141" s="97"/>
    </row>
    <row r="142" spans="1:66" ht="12.75">
      <c r="A142" s="8"/>
      <c r="B142" s="8"/>
      <c r="C142" s="8"/>
      <c r="D142" s="299"/>
      <c r="E142" s="299"/>
      <c r="F142" s="299"/>
      <c r="G142" s="299"/>
      <c r="H142" s="299"/>
      <c r="I142" s="299"/>
      <c r="J142" s="299"/>
      <c r="K142" s="299"/>
      <c r="L142" s="299"/>
      <c r="M142" s="299"/>
      <c r="N142" s="299"/>
      <c r="O142" s="299"/>
      <c r="P142" s="300"/>
      <c r="Q142" s="299"/>
      <c r="R142" s="299"/>
      <c r="S142" s="299"/>
      <c r="T142" s="299"/>
      <c r="U142" s="299"/>
      <c r="V142" s="299"/>
      <c r="W142" s="299"/>
      <c r="X142" s="299"/>
      <c r="Y142" s="299"/>
      <c r="Z142" s="299"/>
      <c r="AA142" s="299"/>
      <c r="AB142" s="299"/>
      <c r="AC142" s="299"/>
      <c r="AD142" s="295"/>
      <c r="AE142" s="301"/>
      <c r="AF142" s="301"/>
      <c r="AG142" s="295"/>
      <c r="AH142" s="295"/>
      <c r="AI142" s="301"/>
      <c r="AJ142" s="301"/>
      <c r="AK142" s="301"/>
      <c r="AL142" s="301"/>
      <c r="AM142" s="301"/>
      <c r="AN142" s="301"/>
      <c r="AO142" s="295"/>
      <c r="AP142" s="296"/>
      <c r="AQ142" s="301"/>
      <c r="AR142" s="301"/>
      <c r="AS142" s="295"/>
      <c r="AT142" s="295"/>
      <c r="AU142" s="295"/>
      <c r="AV142" s="295"/>
      <c r="AW142" s="295"/>
      <c r="AX142" s="295"/>
      <c r="AY142" s="295"/>
      <c r="AZ142" s="295"/>
      <c r="BA142" s="301"/>
      <c r="BB142" s="301"/>
      <c r="BC142" s="301"/>
      <c r="BD142" s="296"/>
      <c r="BE142" s="296"/>
      <c r="BF142" s="297"/>
      <c r="BG142" s="297"/>
      <c r="BH142" s="297"/>
      <c r="BI142" s="297"/>
      <c r="BJ142" s="297"/>
      <c r="BK142" s="97"/>
      <c r="BL142" s="97"/>
      <c r="BM142" s="97"/>
      <c r="BN142" s="97"/>
    </row>
    <row r="143" spans="1:66" ht="12.75">
      <c r="A143" s="8"/>
      <c r="B143" s="8"/>
      <c r="C143" s="8"/>
      <c r="D143" s="299"/>
      <c r="E143" s="299"/>
      <c r="F143" s="299"/>
      <c r="G143" s="299"/>
      <c r="H143" s="299"/>
      <c r="I143" s="299"/>
      <c r="J143" s="299"/>
      <c r="K143" s="299"/>
      <c r="L143" s="299"/>
      <c r="M143" s="299"/>
      <c r="N143" s="299"/>
      <c r="O143" s="299"/>
      <c r="P143" s="300"/>
      <c r="Q143" s="299"/>
      <c r="R143" s="299"/>
      <c r="S143" s="299"/>
      <c r="T143" s="299"/>
      <c r="U143" s="299"/>
      <c r="V143" s="299"/>
      <c r="W143" s="299"/>
      <c r="X143" s="299"/>
      <c r="Y143" s="299"/>
      <c r="Z143" s="299"/>
      <c r="AA143" s="299"/>
      <c r="AB143" s="299"/>
      <c r="AC143" s="299"/>
      <c r="AD143" s="295"/>
      <c r="AE143" s="301"/>
      <c r="AF143" s="301"/>
      <c r="AG143" s="295"/>
      <c r="AH143" s="295"/>
      <c r="AI143" s="301"/>
      <c r="AJ143" s="301"/>
      <c r="AK143" s="301"/>
      <c r="AL143" s="301"/>
      <c r="AM143" s="301"/>
      <c r="AN143" s="301"/>
      <c r="AO143" s="295"/>
      <c r="AP143" s="296"/>
      <c r="AQ143" s="301"/>
      <c r="AR143" s="301"/>
      <c r="AS143" s="295"/>
      <c r="AT143" s="295"/>
      <c r="AU143" s="295"/>
      <c r="AV143" s="295"/>
      <c r="AW143" s="295"/>
      <c r="AX143" s="295"/>
      <c r="AY143" s="295"/>
      <c r="AZ143" s="295"/>
      <c r="BA143" s="301"/>
      <c r="BB143" s="301"/>
      <c r="BC143" s="301"/>
      <c r="BD143" s="296"/>
      <c r="BE143" s="296"/>
      <c r="BF143" s="297"/>
      <c r="BG143" s="297"/>
      <c r="BH143" s="297"/>
      <c r="BI143" s="297"/>
      <c r="BJ143" s="297"/>
      <c r="BK143" s="97"/>
      <c r="BL143" s="97"/>
      <c r="BM143" s="97"/>
      <c r="BN143" s="97"/>
    </row>
    <row r="144" spans="1:66" ht="12.75">
      <c r="A144" s="8"/>
      <c r="B144" s="8"/>
      <c r="C144" s="8"/>
      <c r="D144" s="299"/>
      <c r="E144" s="299"/>
      <c r="F144" s="299"/>
      <c r="G144" s="299"/>
      <c r="H144" s="299"/>
      <c r="I144" s="299"/>
      <c r="J144" s="299"/>
      <c r="K144" s="299"/>
      <c r="L144" s="299"/>
      <c r="M144" s="299"/>
      <c r="N144" s="299"/>
      <c r="O144" s="299"/>
      <c r="P144" s="300"/>
      <c r="Q144" s="299"/>
      <c r="R144" s="299"/>
      <c r="S144" s="299"/>
      <c r="T144" s="299"/>
      <c r="U144" s="299"/>
      <c r="V144" s="299"/>
      <c r="W144" s="299"/>
      <c r="X144" s="299"/>
      <c r="Y144" s="299"/>
      <c r="Z144" s="299"/>
      <c r="AA144" s="299"/>
      <c r="AB144" s="299"/>
      <c r="AC144" s="299"/>
      <c r="AD144" s="295"/>
      <c r="AE144" s="301"/>
      <c r="AF144" s="301"/>
      <c r="AG144" s="295"/>
      <c r="AH144" s="295"/>
      <c r="AI144" s="301"/>
      <c r="AJ144" s="301"/>
      <c r="AK144" s="301"/>
      <c r="AL144" s="301"/>
      <c r="AM144" s="301"/>
      <c r="AN144" s="301"/>
      <c r="AO144" s="295"/>
      <c r="AP144" s="296"/>
      <c r="AQ144" s="301"/>
      <c r="AR144" s="301"/>
      <c r="AS144" s="295"/>
      <c r="AT144" s="295"/>
      <c r="AU144" s="295"/>
      <c r="AV144" s="295"/>
      <c r="AW144" s="295"/>
      <c r="AX144" s="295"/>
      <c r="AY144" s="295"/>
      <c r="AZ144" s="295"/>
      <c r="BA144" s="301"/>
      <c r="BB144" s="301"/>
      <c r="BC144" s="301"/>
      <c r="BD144" s="296"/>
      <c r="BE144" s="296"/>
      <c r="BF144" s="297"/>
      <c r="BG144" s="297"/>
      <c r="BH144" s="297"/>
      <c r="BI144" s="297"/>
      <c r="BJ144" s="297"/>
      <c r="BK144" s="97"/>
      <c r="BL144" s="97"/>
      <c r="BM144" s="97"/>
      <c r="BN144" s="97"/>
    </row>
    <row r="145" spans="1:66" ht="12.75">
      <c r="A145" s="8"/>
      <c r="B145" s="8"/>
      <c r="C145" s="8"/>
      <c r="D145" s="299"/>
      <c r="E145" s="299"/>
      <c r="F145" s="299"/>
      <c r="G145" s="299"/>
      <c r="H145" s="299"/>
      <c r="I145" s="299"/>
      <c r="J145" s="299"/>
      <c r="K145" s="299"/>
      <c r="L145" s="299"/>
      <c r="M145" s="299"/>
      <c r="N145" s="299"/>
      <c r="O145" s="299"/>
      <c r="P145" s="300"/>
      <c r="Q145" s="299"/>
      <c r="R145" s="299"/>
      <c r="S145" s="299"/>
      <c r="T145" s="299"/>
      <c r="U145" s="299"/>
      <c r="V145" s="299"/>
      <c r="W145" s="299"/>
      <c r="X145" s="299"/>
      <c r="Y145" s="299"/>
      <c r="Z145" s="299"/>
      <c r="AA145" s="299"/>
      <c r="AB145" s="299"/>
      <c r="AC145" s="299"/>
      <c r="AD145" s="295"/>
      <c r="AE145" s="301"/>
      <c r="AF145" s="301"/>
      <c r="AG145" s="295"/>
      <c r="AH145" s="295"/>
      <c r="AI145" s="301"/>
      <c r="AJ145" s="301"/>
      <c r="AK145" s="301"/>
      <c r="AL145" s="301"/>
      <c r="AM145" s="301"/>
      <c r="AN145" s="301"/>
      <c r="AO145" s="295"/>
      <c r="AP145" s="296"/>
      <c r="AQ145" s="301"/>
      <c r="AR145" s="301"/>
      <c r="AS145" s="295"/>
      <c r="AT145" s="295"/>
      <c r="AU145" s="295"/>
      <c r="AV145" s="295"/>
      <c r="AW145" s="295"/>
      <c r="AX145" s="295"/>
      <c r="AY145" s="295"/>
      <c r="AZ145" s="295"/>
      <c r="BA145" s="301"/>
      <c r="BB145" s="301"/>
      <c r="BC145" s="301"/>
      <c r="BD145" s="296"/>
      <c r="BE145" s="296"/>
      <c r="BF145" s="297"/>
      <c r="BG145" s="297"/>
      <c r="BH145" s="297"/>
      <c r="BI145" s="297"/>
      <c r="BJ145" s="297"/>
      <c r="BK145" s="97"/>
      <c r="BL145" s="97"/>
      <c r="BM145" s="97"/>
      <c r="BN145" s="97"/>
    </row>
    <row r="146" spans="1:66" ht="12.75">
      <c r="A146" s="8"/>
      <c r="B146" s="8"/>
      <c r="C146" s="8"/>
      <c r="D146" s="299"/>
      <c r="E146" s="299"/>
      <c r="F146" s="299"/>
      <c r="G146" s="299"/>
      <c r="H146" s="299"/>
      <c r="I146" s="299"/>
      <c r="J146" s="299"/>
      <c r="K146" s="299"/>
      <c r="L146" s="299"/>
      <c r="M146" s="299"/>
      <c r="N146" s="299"/>
      <c r="O146" s="299"/>
      <c r="P146" s="300"/>
      <c r="Q146" s="299"/>
      <c r="R146" s="299"/>
      <c r="S146" s="299"/>
      <c r="T146" s="299"/>
      <c r="U146" s="299"/>
      <c r="V146" s="299"/>
      <c r="W146" s="299"/>
      <c r="X146" s="299"/>
      <c r="Y146" s="299"/>
      <c r="Z146" s="299"/>
      <c r="AA146" s="299"/>
      <c r="AB146" s="299"/>
      <c r="AC146" s="299"/>
      <c r="AD146" s="295"/>
      <c r="AE146" s="301"/>
      <c r="AF146" s="301"/>
      <c r="AG146" s="295"/>
      <c r="AH146" s="295"/>
      <c r="AI146" s="301"/>
      <c r="AJ146" s="301"/>
      <c r="AK146" s="301"/>
      <c r="AL146" s="301"/>
      <c r="AM146" s="301"/>
      <c r="AN146" s="301"/>
      <c r="AO146" s="295"/>
      <c r="AP146" s="296"/>
      <c r="AQ146" s="301"/>
      <c r="AR146" s="301"/>
      <c r="AS146" s="295"/>
      <c r="AT146" s="295"/>
      <c r="AU146" s="295"/>
      <c r="AV146" s="295"/>
      <c r="AW146" s="295"/>
      <c r="AX146" s="295"/>
      <c r="AY146" s="295"/>
      <c r="AZ146" s="295"/>
      <c r="BA146" s="301"/>
      <c r="BB146" s="301"/>
      <c r="BC146" s="301"/>
      <c r="BD146" s="296"/>
      <c r="BE146" s="296"/>
      <c r="BF146" s="297"/>
      <c r="BG146" s="297"/>
      <c r="BH146" s="297"/>
      <c r="BI146" s="297"/>
      <c r="BJ146" s="297"/>
      <c r="BK146" s="97"/>
      <c r="BL146" s="97"/>
      <c r="BM146" s="97"/>
      <c r="BN146" s="97"/>
    </row>
    <row r="147" spans="1:66" ht="12.75">
      <c r="A147" s="8"/>
      <c r="B147" s="8"/>
      <c r="C147" s="8"/>
      <c r="D147" s="299"/>
      <c r="E147" s="299"/>
      <c r="F147" s="299"/>
      <c r="G147" s="299"/>
      <c r="H147" s="299"/>
      <c r="I147" s="299"/>
      <c r="J147" s="299"/>
      <c r="K147" s="299"/>
      <c r="L147" s="299"/>
      <c r="M147" s="299"/>
      <c r="N147" s="299"/>
      <c r="O147" s="299"/>
      <c r="P147" s="300"/>
      <c r="Q147" s="299"/>
      <c r="R147" s="299"/>
      <c r="S147" s="299"/>
      <c r="T147" s="299"/>
      <c r="U147" s="299"/>
      <c r="V147" s="299"/>
      <c r="W147" s="299"/>
      <c r="X147" s="299"/>
      <c r="Y147" s="299"/>
      <c r="Z147" s="299"/>
      <c r="AA147" s="299"/>
      <c r="AB147" s="299"/>
      <c r="AC147" s="299"/>
      <c r="AD147" s="295"/>
      <c r="AE147" s="301"/>
      <c r="AF147" s="301"/>
      <c r="AG147" s="295"/>
      <c r="AH147" s="295"/>
      <c r="AI147" s="301"/>
      <c r="AJ147" s="301"/>
      <c r="AK147" s="301"/>
      <c r="AL147" s="301"/>
      <c r="AM147" s="301"/>
      <c r="AN147" s="301"/>
      <c r="AO147" s="295"/>
      <c r="AP147" s="296"/>
      <c r="AQ147" s="301"/>
      <c r="AR147" s="301"/>
      <c r="AS147" s="295"/>
      <c r="AT147" s="295"/>
      <c r="AU147" s="295"/>
      <c r="AV147" s="295"/>
      <c r="AW147" s="295"/>
      <c r="AX147" s="295"/>
      <c r="AY147" s="295"/>
      <c r="AZ147" s="295"/>
      <c r="BA147" s="301"/>
      <c r="BB147" s="301"/>
      <c r="BC147" s="301"/>
      <c r="BD147" s="296"/>
      <c r="BE147" s="296"/>
      <c r="BF147" s="297"/>
      <c r="BG147" s="297"/>
      <c r="BH147" s="297"/>
      <c r="BI147" s="297"/>
      <c r="BJ147" s="297"/>
      <c r="BK147" s="97"/>
      <c r="BL147" s="97"/>
      <c r="BM147" s="97"/>
      <c r="BN147" s="97"/>
    </row>
    <row r="148" spans="1:66" ht="12.75">
      <c r="A148" s="8"/>
      <c r="B148" s="8"/>
      <c r="C148" s="8"/>
      <c r="D148" s="299"/>
      <c r="E148" s="299"/>
      <c r="F148" s="299"/>
      <c r="G148" s="299"/>
      <c r="H148" s="299"/>
      <c r="I148" s="299"/>
      <c r="J148" s="299"/>
      <c r="K148" s="299"/>
      <c r="L148" s="299"/>
      <c r="M148" s="299"/>
      <c r="N148" s="299"/>
      <c r="O148" s="299"/>
      <c r="P148" s="300"/>
      <c r="Q148" s="299"/>
      <c r="R148" s="299"/>
      <c r="S148" s="299"/>
      <c r="T148" s="299"/>
      <c r="U148" s="299"/>
      <c r="V148" s="299"/>
      <c r="W148" s="299"/>
      <c r="X148" s="299"/>
      <c r="Y148" s="299"/>
      <c r="Z148" s="299"/>
      <c r="AA148" s="299"/>
      <c r="AB148" s="299"/>
      <c r="AC148" s="299"/>
      <c r="AD148" s="295"/>
      <c r="AE148" s="301"/>
      <c r="AF148" s="301"/>
      <c r="AG148" s="295"/>
      <c r="AH148" s="295"/>
      <c r="AI148" s="301"/>
      <c r="AJ148" s="301"/>
      <c r="AK148" s="301"/>
      <c r="AL148" s="301"/>
      <c r="AM148" s="301"/>
      <c r="AN148" s="301"/>
      <c r="AO148" s="295"/>
      <c r="AP148" s="296"/>
      <c r="AQ148" s="301"/>
      <c r="AR148" s="301"/>
      <c r="AS148" s="295"/>
      <c r="AT148" s="295"/>
      <c r="AU148" s="295"/>
      <c r="AV148" s="295"/>
      <c r="AW148" s="295"/>
      <c r="AX148" s="295"/>
      <c r="AY148" s="295"/>
      <c r="AZ148" s="295"/>
      <c r="BA148" s="302"/>
      <c r="BB148" s="302"/>
      <c r="BC148" s="302"/>
      <c r="BD148" s="296"/>
      <c r="BE148" s="296"/>
      <c r="BF148" s="297"/>
      <c r="BG148" s="297"/>
      <c r="BH148" s="297"/>
      <c r="BI148" s="297"/>
      <c r="BJ148" s="297"/>
      <c r="BK148" s="97"/>
      <c r="BL148" s="97"/>
      <c r="BM148" s="97"/>
      <c r="BN148" s="97"/>
    </row>
    <row r="149" spans="1:62" ht="12.75">
      <c r="A149" s="8"/>
      <c r="B149" s="298"/>
      <c r="C149" s="298"/>
      <c r="D149" s="299"/>
      <c r="E149" s="299"/>
      <c r="F149" s="299"/>
      <c r="G149" s="299"/>
      <c r="H149" s="299"/>
      <c r="I149" s="299"/>
      <c r="J149" s="299"/>
      <c r="K149" s="299"/>
      <c r="L149" s="299"/>
      <c r="M149" s="299"/>
      <c r="N149" s="299"/>
      <c r="O149" s="299"/>
      <c r="P149" s="299"/>
      <c r="Q149" s="299"/>
      <c r="R149" s="299"/>
      <c r="S149" s="299"/>
      <c r="T149" s="299"/>
      <c r="U149" s="299"/>
      <c r="V149" s="299"/>
      <c r="W149" s="299"/>
      <c r="X149" s="299"/>
      <c r="Y149" s="299"/>
      <c r="Z149" s="299"/>
      <c r="AA149" s="299"/>
      <c r="AB149" s="299"/>
      <c r="AC149" s="299"/>
      <c r="AD149" s="295"/>
      <c r="AE149" s="302"/>
      <c r="AF149" s="302"/>
      <c r="AG149" s="295"/>
      <c r="AH149" s="295"/>
      <c r="AI149" s="302"/>
      <c r="AJ149" s="302"/>
      <c r="AK149" s="302"/>
      <c r="AL149" s="302"/>
      <c r="AM149" s="302"/>
      <c r="AN149" s="302"/>
      <c r="AO149" s="295"/>
      <c r="AP149" s="295"/>
      <c r="AQ149" s="302"/>
      <c r="AR149" s="302"/>
      <c r="AS149" s="295"/>
      <c r="AT149" s="295"/>
      <c r="AU149" s="295"/>
      <c r="AV149" s="295"/>
      <c r="AW149" s="295"/>
      <c r="AX149" s="295"/>
      <c r="AY149" s="295"/>
      <c r="AZ149" s="295"/>
      <c r="BA149" s="302"/>
      <c r="BB149" s="302"/>
      <c r="BC149" s="302"/>
      <c r="BD149" s="295"/>
      <c r="BE149" s="295"/>
      <c r="BF149" s="299"/>
      <c r="BG149" s="299"/>
      <c r="BH149" s="299"/>
      <c r="BI149" s="299"/>
      <c r="BJ149" s="299"/>
    </row>
    <row r="150" spans="1:62" ht="12.75">
      <c r="A150" s="8"/>
      <c r="B150" s="298"/>
      <c r="C150" s="298"/>
      <c r="D150" s="299"/>
      <c r="E150" s="299"/>
      <c r="F150" s="299"/>
      <c r="G150" s="299"/>
      <c r="H150" s="299"/>
      <c r="I150" s="299"/>
      <c r="J150" s="299"/>
      <c r="K150" s="299"/>
      <c r="L150" s="299"/>
      <c r="M150" s="299"/>
      <c r="N150" s="299"/>
      <c r="O150" s="299"/>
      <c r="P150" s="299"/>
      <c r="Q150" s="299"/>
      <c r="R150" s="299"/>
      <c r="S150" s="299"/>
      <c r="T150" s="299"/>
      <c r="U150" s="299"/>
      <c r="V150" s="299"/>
      <c r="W150" s="299"/>
      <c r="X150" s="299"/>
      <c r="Y150" s="299"/>
      <c r="Z150" s="299"/>
      <c r="AA150" s="299"/>
      <c r="AB150" s="299"/>
      <c r="AC150" s="299"/>
      <c r="AD150" s="295"/>
      <c r="AE150" s="302"/>
      <c r="AF150" s="302"/>
      <c r="AG150" s="295"/>
      <c r="AH150" s="295"/>
      <c r="AI150" s="302"/>
      <c r="AJ150" s="302"/>
      <c r="AK150" s="302"/>
      <c r="AL150" s="302"/>
      <c r="AM150" s="302"/>
      <c r="AN150" s="302"/>
      <c r="AO150" s="295"/>
      <c r="AP150" s="295"/>
      <c r="AQ150" s="302"/>
      <c r="AR150" s="302"/>
      <c r="AS150" s="295"/>
      <c r="AT150" s="295"/>
      <c r="AU150" s="295"/>
      <c r="AV150" s="295"/>
      <c r="AW150" s="295"/>
      <c r="AX150" s="295"/>
      <c r="AY150" s="295"/>
      <c r="AZ150" s="295"/>
      <c r="BA150" s="302"/>
      <c r="BB150" s="302"/>
      <c r="BC150" s="302"/>
      <c r="BD150" s="295"/>
      <c r="BE150" s="295"/>
      <c r="BF150" s="299"/>
      <c r="BG150" s="299"/>
      <c r="BH150" s="299"/>
      <c r="BI150" s="299"/>
      <c r="BJ150" s="299"/>
    </row>
    <row r="151" spans="2:62" ht="12.75">
      <c r="B151" s="93"/>
      <c r="C151" s="93"/>
      <c r="D151" s="55"/>
      <c r="E151" s="55"/>
      <c r="F151" s="55"/>
      <c r="G151" s="55"/>
      <c r="H151" s="55"/>
      <c r="I151" s="55"/>
      <c r="J151" s="55"/>
      <c r="K151" s="55"/>
      <c r="L151" s="55"/>
      <c r="M151" s="55"/>
      <c r="N151" s="55"/>
      <c r="O151" s="55"/>
      <c r="P151" s="55"/>
      <c r="Q151" s="55"/>
      <c r="R151" s="55"/>
      <c r="S151" s="55"/>
      <c r="T151" s="55"/>
      <c r="U151" s="55"/>
      <c r="V151" s="55"/>
      <c r="W151" s="55"/>
      <c r="X151" s="55"/>
      <c r="Y151" s="55"/>
      <c r="Z151" s="55"/>
      <c r="AA151" s="55"/>
      <c r="AB151" s="55"/>
      <c r="AC151" s="44"/>
      <c r="AD151" s="104"/>
      <c r="AE151" s="104"/>
      <c r="AF151" s="44"/>
      <c r="AG151" s="44"/>
      <c r="AH151" s="104"/>
      <c r="AI151" s="104"/>
      <c r="AJ151" s="104"/>
      <c r="AK151" s="104"/>
      <c r="AL151" s="104"/>
      <c r="AM151" s="104"/>
      <c r="AN151" s="44"/>
      <c r="AO151" s="104"/>
      <c r="AP151" s="104"/>
      <c r="AQ151" s="44"/>
      <c r="AR151" s="44"/>
      <c r="AS151" s="44"/>
      <c r="AT151" s="44"/>
      <c r="AU151" s="44"/>
      <c r="AV151" s="44"/>
      <c r="AW151" s="44"/>
      <c r="AX151" s="44"/>
      <c r="AY151" s="104"/>
      <c r="AZ151" s="104"/>
      <c r="BA151" s="104"/>
      <c r="BB151" s="43"/>
      <c r="BC151" s="43"/>
      <c r="BD151" s="43"/>
      <c r="BE151" s="43"/>
      <c r="BF151" s="43"/>
      <c r="BG151" s="43"/>
      <c r="BH151" s="43"/>
      <c r="BI151" s="43"/>
      <c r="BJ151" s="43"/>
    </row>
    <row r="152" spans="2:62" ht="12.75">
      <c r="B152" s="93"/>
      <c r="C152" s="93"/>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44"/>
      <c r="AD152" s="104"/>
      <c r="AE152" s="104"/>
      <c r="AF152" s="44"/>
      <c r="AG152" s="44"/>
      <c r="AH152" s="104"/>
      <c r="AI152" s="104"/>
      <c r="AJ152" s="104"/>
      <c r="AK152" s="104"/>
      <c r="AL152" s="104"/>
      <c r="AM152" s="104"/>
      <c r="AN152" s="44"/>
      <c r="AO152" s="104"/>
      <c r="AP152" s="104"/>
      <c r="AQ152" s="44"/>
      <c r="AR152" s="44"/>
      <c r="AS152" s="44"/>
      <c r="AT152" s="44"/>
      <c r="AU152" s="44"/>
      <c r="AV152" s="44"/>
      <c r="AW152" s="44"/>
      <c r="AX152" s="44"/>
      <c r="AY152" s="104"/>
      <c r="AZ152" s="104"/>
      <c r="BA152" s="104"/>
      <c r="BB152" s="43"/>
      <c r="BC152" s="43"/>
      <c r="BD152" s="43"/>
      <c r="BE152" s="43"/>
      <c r="BF152" s="43"/>
      <c r="BG152" s="43"/>
      <c r="BH152" s="43"/>
      <c r="BI152" s="43"/>
      <c r="BJ152" s="43"/>
    </row>
    <row r="153" spans="52:62" ht="12.75">
      <c r="AZ153" s="43"/>
      <c r="BA153" s="43"/>
      <c r="BB153" s="43"/>
      <c r="BC153" s="43"/>
      <c r="BD153" s="43"/>
      <c r="BE153" s="43"/>
      <c r="BF153" s="43"/>
      <c r="BG153" s="43"/>
      <c r="BH153" s="43"/>
      <c r="BI153" s="43"/>
      <c r="BJ153" s="43"/>
    </row>
    <row r="154" spans="52:62" ht="12.75">
      <c r="AZ154" s="43"/>
      <c r="BA154" s="43"/>
      <c r="BB154" s="43"/>
      <c r="BC154" s="43"/>
      <c r="BD154" s="43"/>
      <c r="BE154" s="43"/>
      <c r="BF154" s="43"/>
      <c r="BG154" s="43"/>
      <c r="BH154" s="43"/>
      <c r="BI154" s="43"/>
      <c r="BJ154" s="43"/>
    </row>
    <row r="155" spans="52:62" ht="12.75">
      <c r="AZ155" s="43"/>
      <c r="BA155" s="43"/>
      <c r="BB155" s="43"/>
      <c r="BC155" s="43"/>
      <c r="BD155" s="43"/>
      <c r="BE155" s="43"/>
      <c r="BF155" s="43"/>
      <c r="BG155" s="43"/>
      <c r="BH155" s="43"/>
      <c r="BI155" s="43"/>
      <c r="BJ155" s="43"/>
    </row>
    <row r="156" spans="52:62" ht="12.75">
      <c r="AZ156" s="43"/>
      <c r="BA156" s="43"/>
      <c r="BB156" s="43"/>
      <c r="BC156" s="43"/>
      <c r="BD156" s="43"/>
      <c r="BE156" s="43"/>
      <c r="BF156" s="43"/>
      <c r="BG156" s="43"/>
      <c r="BH156" s="43"/>
      <c r="BI156" s="43"/>
      <c r="BJ156" s="43"/>
    </row>
    <row r="157" spans="52:62" ht="12.75">
      <c r="AZ157" s="43"/>
      <c r="BA157" s="43"/>
      <c r="BB157" s="43"/>
      <c r="BC157" s="43"/>
      <c r="BD157" s="43"/>
      <c r="BE157" s="43"/>
      <c r="BF157" s="43"/>
      <c r="BG157" s="43"/>
      <c r="BH157" s="43"/>
      <c r="BI157" s="43"/>
      <c r="BJ157" s="43"/>
    </row>
    <row r="158" spans="52:62" ht="12.75">
      <c r="AZ158" s="43"/>
      <c r="BA158" s="43"/>
      <c r="BB158" s="43"/>
      <c r="BC158" s="43"/>
      <c r="BD158" s="43"/>
      <c r="BE158" s="43"/>
      <c r="BF158" s="43"/>
      <c r="BG158" s="43"/>
      <c r="BH158" s="43"/>
      <c r="BI158" s="43"/>
      <c r="BJ158" s="43"/>
    </row>
    <row r="159" spans="52:62" ht="12.75">
      <c r="AZ159" s="43"/>
      <c r="BA159" s="43"/>
      <c r="BB159" s="43"/>
      <c r="BC159" s="43"/>
      <c r="BD159" s="43"/>
      <c r="BE159" s="43"/>
      <c r="BF159" s="43"/>
      <c r="BG159" s="43"/>
      <c r="BH159" s="43"/>
      <c r="BI159" s="43"/>
      <c r="BJ159" s="43"/>
    </row>
    <row r="160" spans="52:62" ht="12.75">
      <c r="AZ160" s="43"/>
      <c r="BA160" s="43"/>
      <c r="BB160" s="43"/>
      <c r="BC160" s="43"/>
      <c r="BD160" s="43"/>
      <c r="BE160" s="43"/>
      <c r="BF160" s="43"/>
      <c r="BG160" s="43"/>
      <c r="BH160" s="43"/>
      <c r="BI160" s="43"/>
      <c r="BJ160" s="43"/>
    </row>
    <row r="161" spans="52:62" ht="12.75">
      <c r="AZ161" s="43"/>
      <c r="BA161" s="43"/>
      <c r="BB161" s="43"/>
      <c r="BC161" s="43"/>
      <c r="BD161" s="43"/>
      <c r="BE161" s="43"/>
      <c r="BF161" s="43"/>
      <c r="BG161" s="43"/>
      <c r="BH161" s="43"/>
      <c r="BI161" s="43"/>
      <c r="BJ161" s="43"/>
    </row>
    <row r="162" spans="52:62" ht="12.75">
      <c r="AZ162" s="43"/>
      <c r="BA162" s="43"/>
      <c r="BB162" s="43"/>
      <c r="BC162" s="43"/>
      <c r="BD162" s="43"/>
      <c r="BE162" s="43"/>
      <c r="BF162" s="43"/>
      <c r="BG162" s="43"/>
      <c r="BH162" s="43"/>
      <c r="BI162" s="43"/>
      <c r="BJ162" s="43"/>
    </row>
    <row r="163" spans="52:62" ht="12.75">
      <c r="AZ163" s="43"/>
      <c r="BA163" s="43"/>
      <c r="BB163" s="43"/>
      <c r="BC163" s="43"/>
      <c r="BD163" s="43"/>
      <c r="BE163" s="43"/>
      <c r="BF163" s="43"/>
      <c r="BG163" s="43"/>
      <c r="BH163" s="43"/>
      <c r="BI163" s="43"/>
      <c r="BJ163" s="43"/>
    </row>
    <row r="164" spans="52:62" ht="12.75">
      <c r="AZ164" s="43"/>
      <c r="BA164" s="43"/>
      <c r="BB164" s="43"/>
      <c r="BC164" s="43"/>
      <c r="BD164" s="43"/>
      <c r="BE164" s="43"/>
      <c r="BF164" s="43"/>
      <c r="BG164" s="43"/>
      <c r="BH164" s="43"/>
      <c r="BI164" s="43"/>
      <c r="BJ164" s="43"/>
    </row>
    <row r="165" spans="52:62" ht="12.75">
      <c r="AZ165" s="43"/>
      <c r="BA165" s="43"/>
      <c r="BB165" s="43"/>
      <c r="BC165" s="43"/>
      <c r="BD165" s="43"/>
      <c r="BE165" s="43"/>
      <c r="BF165" s="43"/>
      <c r="BG165" s="43"/>
      <c r="BH165" s="43"/>
      <c r="BI165" s="43"/>
      <c r="BJ165" s="43"/>
    </row>
    <row r="166" spans="52:62" ht="12.75">
      <c r="AZ166" s="43"/>
      <c r="BA166" s="43"/>
      <c r="BB166" s="43"/>
      <c r="BC166" s="43"/>
      <c r="BD166" s="43"/>
      <c r="BE166" s="43"/>
      <c r="BF166" s="43"/>
      <c r="BG166" s="43"/>
      <c r="BH166" s="43"/>
      <c r="BI166" s="43"/>
      <c r="BJ166" s="43"/>
    </row>
    <row r="167" spans="52:62" ht="12.75">
      <c r="AZ167" s="43"/>
      <c r="BA167" s="43"/>
      <c r="BB167" s="43"/>
      <c r="BC167" s="43"/>
      <c r="BD167" s="43"/>
      <c r="BE167" s="43"/>
      <c r="BF167" s="43"/>
      <c r="BG167" s="43"/>
      <c r="BH167" s="43"/>
      <c r="BI167" s="43"/>
      <c r="BJ167" s="43"/>
    </row>
    <row r="168" spans="52:62" ht="12.75">
      <c r="AZ168" s="43"/>
      <c r="BA168" s="43"/>
      <c r="BB168" s="43"/>
      <c r="BC168" s="43"/>
      <c r="BD168" s="43"/>
      <c r="BE168" s="43"/>
      <c r="BF168" s="43"/>
      <c r="BG168" s="43"/>
      <c r="BH168" s="43"/>
      <c r="BI168" s="43"/>
      <c r="BJ168" s="43"/>
    </row>
    <row r="169" spans="52:62" ht="12.75">
      <c r="AZ169" s="43"/>
      <c r="BA169" s="43"/>
      <c r="BB169" s="43"/>
      <c r="BC169" s="43"/>
      <c r="BD169" s="43"/>
      <c r="BE169" s="43"/>
      <c r="BF169" s="43"/>
      <c r="BG169" s="43"/>
      <c r="BH169" s="43"/>
      <c r="BI169" s="43"/>
      <c r="BJ169" s="43"/>
    </row>
    <row r="170" spans="52:62" ht="12.75">
      <c r="AZ170" s="43"/>
      <c r="BA170" s="43"/>
      <c r="BB170" s="43"/>
      <c r="BC170" s="43"/>
      <c r="BD170" s="43"/>
      <c r="BE170" s="43"/>
      <c r="BF170" s="43"/>
      <c r="BG170" s="43"/>
      <c r="BH170" s="43"/>
      <c r="BI170" s="43"/>
      <c r="BJ170" s="43"/>
    </row>
    <row r="171" spans="52:62" ht="12.75">
      <c r="AZ171" s="43"/>
      <c r="BA171" s="43"/>
      <c r="BB171" s="43"/>
      <c r="BC171" s="43"/>
      <c r="BD171" s="43"/>
      <c r="BE171" s="43"/>
      <c r="BF171" s="43"/>
      <c r="BG171" s="43"/>
      <c r="BH171" s="43"/>
      <c r="BI171" s="43"/>
      <c r="BJ171" s="43"/>
    </row>
    <row r="172" spans="52:62" ht="12.75">
      <c r="AZ172" s="43"/>
      <c r="BA172" s="43"/>
      <c r="BB172" s="43"/>
      <c r="BC172" s="43"/>
      <c r="BD172" s="43"/>
      <c r="BE172" s="43"/>
      <c r="BF172" s="43"/>
      <c r="BG172" s="43"/>
      <c r="BH172" s="43"/>
      <c r="BI172" s="43"/>
      <c r="BJ172" s="43"/>
    </row>
    <row r="173" spans="52:62" ht="12.75">
      <c r="AZ173" s="43"/>
      <c r="BA173" s="43"/>
      <c r="BB173" s="43"/>
      <c r="BC173" s="43"/>
      <c r="BD173" s="43"/>
      <c r="BE173" s="43"/>
      <c r="BF173" s="43"/>
      <c r="BG173" s="43"/>
      <c r="BH173" s="43"/>
      <c r="BI173" s="43"/>
      <c r="BJ173" s="43"/>
    </row>
    <row r="174" spans="52:62" ht="12.75">
      <c r="AZ174" s="43"/>
      <c r="BA174" s="43"/>
      <c r="BB174" s="43"/>
      <c r="BC174" s="43"/>
      <c r="BD174" s="43"/>
      <c r="BE174" s="43"/>
      <c r="BF174" s="43"/>
      <c r="BG174" s="43"/>
      <c r="BH174" s="43"/>
      <c r="BI174" s="43"/>
      <c r="BJ174" s="43"/>
    </row>
    <row r="175" spans="52:62" ht="12.75">
      <c r="AZ175" s="43"/>
      <c r="BA175" s="43"/>
      <c r="BB175" s="43"/>
      <c r="BC175" s="43"/>
      <c r="BD175" s="43"/>
      <c r="BE175" s="43"/>
      <c r="BF175" s="43"/>
      <c r="BG175" s="43"/>
      <c r="BH175" s="43"/>
      <c r="BI175" s="43"/>
      <c r="BJ175" s="43"/>
    </row>
    <row r="176" spans="52:62" ht="12.75">
      <c r="AZ176" s="43"/>
      <c r="BA176" s="43"/>
      <c r="BB176" s="43"/>
      <c r="BC176" s="43"/>
      <c r="BD176" s="43"/>
      <c r="BE176" s="43"/>
      <c r="BF176" s="43"/>
      <c r="BG176" s="43"/>
      <c r="BH176" s="43"/>
      <c r="BI176" s="43"/>
      <c r="BJ176" s="43"/>
    </row>
    <row r="177" spans="52:62" ht="12.75">
      <c r="AZ177" s="43"/>
      <c r="BA177" s="43"/>
      <c r="BB177" s="43"/>
      <c r="BC177" s="43"/>
      <c r="BD177" s="43"/>
      <c r="BE177" s="43"/>
      <c r="BF177" s="43"/>
      <c r="BG177" s="43"/>
      <c r="BH177" s="43"/>
      <c r="BI177" s="43"/>
      <c r="BJ177" s="43"/>
    </row>
    <row r="178" spans="52:62" ht="12.75">
      <c r="AZ178" s="43"/>
      <c r="BA178" s="43"/>
      <c r="BB178" s="43"/>
      <c r="BC178" s="43"/>
      <c r="BD178" s="43"/>
      <c r="BE178" s="43"/>
      <c r="BF178" s="43"/>
      <c r="BG178" s="43"/>
      <c r="BH178" s="43"/>
      <c r="BI178" s="43"/>
      <c r="BJ178" s="43"/>
    </row>
    <row r="179" spans="52:62" ht="12.75">
      <c r="AZ179" s="43"/>
      <c r="BA179" s="43"/>
      <c r="BB179" s="43"/>
      <c r="BC179" s="43"/>
      <c r="BD179" s="43"/>
      <c r="BE179" s="43"/>
      <c r="BF179" s="43"/>
      <c r="BG179" s="43"/>
      <c r="BH179" s="43"/>
      <c r="BI179" s="43"/>
      <c r="BJ179" s="43"/>
    </row>
    <row r="180" spans="52:62" ht="12.75">
      <c r="AZ180" s="43"/>
      <c r="BA180" s="43"/>
      <c r="BB180" s="43"/>
      <c r="BC180" s="43"/>
      <c r="BD180" s="43"/>
      <c r="BE180" s="43"/>
      <c r="BF180" s="43"/>
      <c r="BG180" s="43"/>
      <c r="BH180" s="43"/>
      <c r="BI180" s="43"/>
      <c r="BJ180" s="43"/>
    </row>
    <row r="181" spans="52:62" ht="12.75">
      <c r="AZ181" s="43"/>
      <c r="BA181" s="43"/>
      <c r="BB181" s="43"/>
      <c r="BC181" s="43"/>
      <c r="BD181" s="43"/>
      <c r="BE181" s="43"/>
      <c r="BF181" s="43"/>
      <c r="BG181" s="43"/>
      <c r="BH181" s="43"/>
      <c r="BI181" s="43"/>
      <c r="BJ181" s="43"/>
    </row>
    <row r="182" spans="52:62" ht="12.75">
      <c r="AZ182" s="43"/>
      <c r="BA182" s="43"/>
      <c r="BB182" s="43"/>
      <c r="BC182" s="43"/>
      <c r="BD182" s="43"/>
      <c r="BE182" s="43"/>
      <c r="BF182" s="43"/>
      <c r="BG182" s="43"/>
      <c r="BH182" s="43"/>
      <c r="BI182" s="43"/>
      <c r="BJ182" s="43"/>
    </row>
    <row r="183" spans="52:62" ht="12.75">
      <c r="AZ183" s="43"/>
      <c r="BA183" s="43"/>
      <c r="BB183" s="43"/>
      <c r="BC183" s="43"/>
      <c r="BD183" s="43"/>
      <c r="BE183" s="43"/>
      <c r="BF183" s="43"/>
      <c r="BG183" s="43"/>
      <c r="BH183" s="43"/>
      <c r="BI183" s="43"/>
      <c r="BJ183" s="43"/>
    </row>
    <row r="184" spans="52:62" ht="12.75">
      <c r="AZ184" s="43"/>
      <c r="BA184" s="43"/>
      <c r="BB184" s="43"/>
      <c r="BC184" s="43"/>
      <c r="BD184" s="43"/>
      <c r="BE184" s="43"/>
      <c r="BF184" s="43"/>
      <c r="BG184" s="43"/>
      <c r="BH184" s="43"/>
      <c r="BI184" s="43"/>
      <c r="BJ184" s="43"/>
    </row>
    <row r="185" spans="52:62" ht="12.75">
      <c r="AZ185" s="43"/>
      <c r="BA185" s="43"/>
      <c r="BB185" s="43"/>
      <c r="BC185" s="43"/>
      <c r="BD185" s="43"/>
      <c r="BE185" s="43"/>
      <c r="BF185" s="43"/>
      <c r="BG185" s="43"/>
      <c r="BH185" s="43"/>
      <c r="BI185" s="43"/>
      <c r="BJ185" s="43"/>
    </row>
    <row r="186" spans="52:62" ht="12.75">
      <c r="AZ186" s="43"/>
      <c r="BA186" s="43"/>
      <c r="BB186" s="43"/>
      <c r="BC186" s="43"/>
      <c r="BD186" s="43"/>
      <c r="BE186" s="43"/>
      <c r="BF186" s="43"/>
      <c r="BG186" s="43"/>
      <c r="BH186" s="43"/>
      <c r="BI186" s="43"/>
      <c r="BJ186" s="43"/>
    </row>
    <row r="187" spans="52:62" ht="12.75">
      <c r="AZ187" s="43"/>
      <c r="BA187" s="43"/>
      <c r="BB187" s="43"/>
      <c r="BC187" s="43"/>
      <c r="BD187" s="43"/>
      <c r="BE187" s="43"/>
      <c r="BF187" s="43"/>
      <c r="BG187" s="43"/>
      <c r="BH187" s="43"/>
      <c r="BI187" s="43"/>
      <c r="BJ187" s="43"/>
    </row>
    <row r="188" spans="52:62" ht="12.75">
      <c r="AZ188" s="43"/>
      <c r="BA188" s="43"/>
      <c r="BB188" s="43"/>
      <c r="BC188" s="43"/>
      <c r="BD188" s="43"/>
      <c r="BE188" s="43"/>
      <c r="BF188" s="43"/>
      <c r="BG188" s="43"/>
      <c r="BH188" s="43"/>
      <c r="BI188" s="43"/>
      <c r="BJ188" s="43"/>
    </row>
    <row r="189" spans="52:62" ht="12.75">
      <c r="AZ189" s="43"/>
      <c r="BA189" s="43"/>
      <c r="BB189" s="43"/>
      <c r="BC189" s="43"/>
      <c r="BD189" s="43"/>
      <c r="BE189" s="43"/>
      <c r="BF189" s="43"/>
      <c r="BG189" s="43"/>
      <c r="BH189" s="43"/>
      <c r="BI189" s="43"/>
      <c r="BJ189" s="43"/>
    </row>
    <row r="190" spans="52:62" ht="12.75">
      <c r="AZ190" s="43"/>
      <c r="BA190" s="43"/>
      <c r="BB190" s="43"/>
      <c r="BC190" s="43"/>
      <c r="BD190" s="43"/>
      <c r="BE190" s="43"/>
      <c r="BF190" s="43"/>
      <c r="BG190" s="43"/>
      <c r="BH190" s="43"/>
      <c r="BI190" s="43"/>
      <c r="BJ190" s="43"/>
    </row>
    <row r="191" spans="52:62" ht="12.75">
      <c r="AZ191" s="43"/>
      <c r="BA191" s="43"/>
      <c r="BB191" s="43"/>
      <c r="BC191" s="43"/>
      <c r="BD191" s="43"/>
      <c r="BE191" s="43"/>
      <c r="BF191" s="43"/>
      <c r="BG191" s="43"/>
      <c r="BH191" s="43"/>
      <c r="BI191" s="43"/>
      <c r="BJ191" s="43"/>
    </row>
    <row r="192" spans="52:62" ht="12.75">
      <c r="AZ192" s="43"/>
      <c r="BA192" s="43"/>
      <c r="BB192" s="43"/>
      <c r="BC192" s="43"/>
      <c r="BD192" s="43"/>
      <c r="BE192" s="43"/>
      <c r="BF192" s="43"/>
      <c r="BG192" s="43"/>
      <c r="BH192" s="43"/>
      <c r="BI192" s="43"/>
      <c r="BJ192" s="43"/>
    </row>
    <row r="193" spans="52:62" ht="12.75">
      <c r="AZ193" s="43"/>
      <c r="BA193" s="43"/>
      <c r="BB193" s="43"/>
      <c r="BC193" s="43"/>
      <c r="BD193" s="43"/>
      <c r="BE193" s="43"/>
      <c r="BF193" s="43"/>
      <c r="BG193" s="43"/>
      <c r="BH193" s="43"/>
      <c r="BI193" s="43"/>
      <c r="BJ193" s="43"/>
    </row>
    <row r="194" spans="52:62" ht="12.75">
      <c r="AZ194" s="43"/>
      <c r="BA194" s="43"/>
      <c r="BB194" s="43"/>
      <c r="BC194" s="43"/>
      <c r="BD194" s="43"/>
      <c r="BE194" s="43"/>
      <c r="BF194" s="43"/>
      <c r="BG194" s="43"/>
      <c r="BH194" s="43"/>
      <c r="BI194" s="43"/>
      <c r="BJ194" s="43"/>
    </row>
    <row r="195" spans="52:62" ht="12.75">
      <c r="AZ195" s="43"/>
      <c r="BA195" s="43"/>
      <c r="BB195" s="43"/>
      <c r="BC195" s="43"/>
      <c r="BD195" s="43"/>
      <c r="BE195" s="43"/>
      <c r="BF195" s="43"/>
      <c r="BG195" s="43"/>
      <c r="BH195" s="43"/>
      <c r="BI195" s="43"/>
      <c r="BJ195" s="43"/>
    </row>
    <row r="196" spans="52:62" ht="12.75">
      <c r="AZ196" s="43"/>
      <c r="BA196" s="43"/>
      <c r="BB196" s="43"/>
      <c r="BC196" s="43"/>
      <c r="BD196" s="43"/>
      <c r="BE196" s="43"/>
      <c r="BF196" s="43"/>
      <c r="BG196" s="43"/>
      <c r="BH196" s="43"/>
      <c r="BI196" s="43"/>
      <c r="BJ196" s="43"/>
    </row>
    <row r="197" spans="52:62" ht="12.75">
      <c r="AZ197" s="43"/>
      <c r="BA197" s="43"/>
      <c r="BB197" s="43"/>
      <c r="BC197" s="43"/>
      <c r="BD197" s="43"/>
      <c r="BE197" s="43"/>
      <c r="BF197" s="43"/>
      <c r="BG197" s="43"/>
      <c r="BH197" s="43"/>
      <c r="BI197" s="43"/>
      <c r="BJ197" s="43"/>
    </row>
    <row r="198" spans="52:62" ht="12.75">
      <c r="AZ198" s="43"/>
      <c r="BA198" s="43"/>
      <c r="BB198" s="43"/>
      <c r="BC198" s="43"/>
      <c r="BD198" s="43"/>
      <c r="BE198" s="43"/>
      <c r="BF198" s="43"/>
      <c r="BG198" s="43"/>
      <c r="BH198" s="43"/>
      <c r="BI198" s="43"/>
      <c r="BJ198" s="43"/>
    </row>
    <row r="199" spans="52:62" ht="12.75">
      <c r="AZ199" s="43"/>
      <c r="BA199" s="43"/>
      <c r="BB199" s="43"/>
      <c r="BC199" s="43"/>
      <c r="BD199" s="43"/>
      <c r="BE199" s="43"/>
      <c r="BF199" s="43"/>
      <c r="BG199" s="43"/>
      <c r="BH199" s="43"/>
      <c r="BI199" s="43"/>
      <c r="BJ199" s="43"/>
    </row>
    <row r="200" spans="52:62" ht="12.75">
      <c r="AZ200" s="43"/>
      <c r="BA200" s="43"/>
      <c r="BB200" s="43"/>
      <c r="BC200" s="43"/>
      <c r="BD200" s="43"/>
      <c r="BE200" s="43"/>
      <c r="BF200" s="43"/>
      <c r="BG200" s="43"/>
      <c r="BH200" s="43"/>
      <c r="BI200" s="43"/>
      <c r="BJ200" s="43"/>
    </row>
    <row r="201" spans="52:62" ht="12.75">
      <c r="AZ201" s="43"/>
      <c r="BA201" s="43"/>
      <c r="BB201" s="43"/>
      <c r="BC201" s="43"/>
      <c r="BD201" s="43"/>
      <c r="BE201" s="43"/>
      <c r="BF201" s="43"/>
      <c r="BG201" s="43"/>
      <c r="BH201" s="43"/>
      <c r="BI201" s="43"/>
      <c r="BJ201" s="43"/>
    </row>
    <row r="202" spans="52:62" ht="12.75">
      <c r="AZ202" s="43"/>
      <c r="BA202" s="43"/>
      <c r="BB202" s="43"/>
      <c r="BC202" s="43"/>
      <c r="BD202" s="43"/>
      <c r="BE202" s="43"/>
      <c r="BF202" s="43"/>
      <c r="BG202" s="43"/>
      <c r="BH202" s="43"/>
      <c r="BI202" s="43"/>
      <c r="BJ202" s="43"/>
    </row>
    <row r="203" spans="52:62" ht="12.75">
      <c r="AZ203" s="43"/>
      <c r="BA203" s="43"/>
      <c r="BB203" s="43"/>
      <c r="BC203" s="43"/>
      <c r="BD203" s="43"/>
      <c r="BE203" s="43"/>
      <c r="BF203" s="43"/>
      <c r="BG203" s="43"/>
      <c r="BH203" s="43"/>
      <c r="BI203" s="43"/>
      <c r="BJ203" s="43"/>
    </row>
    <row r="204" spans="52:62" ht="12.75">
      <c r="AZ204" s="43"/>
      <c r="BA204" s="43"/>
      <c r="BB204" s="43"/>
      <c r="BC204" s="43"/>
      <c r="BD204" s="43"/>
      <c r="BE204" s="43"/>
      <c r="BF204" s="43"/>
      <c r="BG204" s="43"/>
      <c r="BH204" s="43"/>
      <c r="BI204" s="43"/>
      <c r="BJ204" s="43"/>
    </row>
    <row r="205" spans="52:62" ht="12.75">
      <c r="AZ205" s="43"/>
      <c r="BA205" s="43"/>
      <c r="BB205" s="43"/>
      <c r="BC205" s="43"/>
      <c r="BD205" s="43"/>
      <c r="BE205" s="43"/>
      <c r="BF205" s="43"/>
      <c r="BG205" s="43"/>
      <c r="BH205" s="43"/>
      <c r="BI205" s="43"/>
      <c r="BJ205" s="43"/>
    </row>
    <row r="206" spans="52:62" ht="12.75">
      <c r="AZ206" s="43"/>
      <c r="BA206" s="43"/>
      <c r="BB206" s="43"/>
      <c r="BC206" s="43"/>
      <c r="BD206" s="43"/>
      <c r="BE206" s="43"/>
      <c r="BF206" s="43"/>
      <c r="BG206" s="43"/>
      <c r="BH206" s="43"/>
      <c r="BI206" s="43"/>
      <c r="BJ206" s="43"/>
    </row>
    <row r="207" spans="52:62" ht="12.75">
      <c r="AZ207" s="43"/>
      <c r="BA207" s="43"/>
      <c r="BB207" s="43"/>
      <c r="BC207" s="43"/>
      <c r="BD207" s="43"/>
      <c r="BE207" s="43"/>
      <c r="BF207" s="43"/>
      <c r="BG207" s="43"/>
      <c r="BH207" s="43"/>
      <c r="BI207" s="43"/>
      <c r="BJ207" s="43"/>
    </row>
    <row r="208" spans="52:62" ht="12.75">
      <c r="AZ208" s="43"/>
      <c r="BA208" s="43"/>
      <c r="BB208" s="43"/>
      <c r="BC208" s="43"/>
      <c r="BD208" s="43"/>
      <c r="BE208" s="43"/>
      <c r="BF208" s="43"/>
      <c r="BG208" s="43"/>
      <c r="BH208" s="43"/>
      <c r="BI208" s="43"/>
      <c r="BJ208" s="43"/>
    </row>
    <row r="209" spans="52:62" ht="12.75">
      <c r="AZ209" s="43"/>
      <c r="BA209" s="43"/>
      <c r="BB209" s="43"/>
      <c r="BC209" s="43"/>
      <c r="BD209" s="43"/>
      <c r="BE209" s="43"/>
      <c r="BF209" s="43"/>
      <c r="BG209" s="43"/>
      <c r="BH209" s="43"/>
      <c r="BI209" s="43"/>
      <c r="BJ209" s="43"/>
    </row>
    <row r="210" spans="52:62" ht="12.75">
      <c r="AZ210" s="43"/>
      <c r="BA210" s="43"/>
      <c r="BB210" s="43"/>
      <c r="BC210" s="43"/>
      <c r="BD210" s="43"/>
      <c r="BE210" s="43"/>
      <c r="BF210" s="43"/>
      <c r="BG210" s="43"/>
      <c r="BH210" s="43"/>
      <c r="BI210" s="43"/>
      <c r="BJ210" s="43"/>
    </row>
    <row r="211" spans="52:62" ht="12.75">
      <c r="AZ211" s="43"/>
      <c r="BA211" s="43"/>
      <c r="BB211" s="43"/>
      <c r="BC211" s="43"/>
      <c r="BD211" s="43"/>
      <c r="BE211" s="43"/>
      <c r="BF211" s="43"/>
      <c r="BG211" s="43"/>
      <c r="BH211" s="43"/>
      <c r="BI211" s="43"/>
      <c r="BJ211" s="43"/>
    </row>
    <row r="212" spans="52:62" ht="12.75">
      <c r="AZ212" s="43"/>
      <c r="BA212" s="43"/>
      <c r="BB212" s="43"/>
      <c r="BC212" s="43"/>
      <c r="BD212" s="43"/>
      <c r="BE212" s="43"/>
      <c r="BF212" s="43"/>
      <c r="BG212" s="43"/>
      <c r="BH212" s="43"/>
      <c r="BI212" s="43"/>
      <c r="BJ212" s="43"/>
    </row>
    <row r="213" spans="52:62" ht="12.75">
      <c r="AZ213" s="43"/>
      <c r="BA213" s="43"/>
      <c r="BB213" s="43"/>
      <c r="BC213" s="43"/>
      <c r="BD213" s="43"/>
      <c r="BE213" s="43"/>
      <c r="BF213" s="43"/>
      <c r="BG213" s="43"/>
      <c r="BH213" s="43"/>
      <c r="BI213" s="43"/>
      <c r="BJ213" s="43"/>
    </row>
    <row r="214" spans="52:62" ht="12.75">
      <c r="AZ214" s="43"/>
      <c r="BA214" s="43"/>
      <c r="BB214" s="43"/>
      <c r="BC214" s="43"/>
      <c r="BD214" s="43"/>
      <c r="BE214" s="43"/>
      <c r="BF214" s="43"/>
      <c r="BG214" s="43"/>
      <c r="BH214" s="43"/>
      <c r="BI214" s="43"/>
      <c r="BJ214" s="43"/>
    </row>
    <row r="215" spans="52:62" ht="12.75">
      <c r="AZ215" s="43"/>
      <c r="BA215" s="43"/>
      <c r="BB215" s="43"/>
      <c r="BC215" s="43"/>
      <c r="BD215" s="43"/>
      <c r="BE215" s="43"/>
      <c r="BF215" s="43"/>
      <c r="BG215" s="43"/>
      <c r="BH215" s="43"/>
      <c r="BI215" s="43"/>
      <c r="BJ215" s="43"/>
    </row>
    <row r="216" spans="52:62" ht="12.75">
      <c r="AZ216" s="43"/>
      <c r="BA216" s="43"/>
      <c r="BB216" s="43"/>
      <c r="BC216" s="43"/>
      <c r="BD216" s="43"/>
      <c r="BE216" s="43"/>
      <c r="BF216" s="43"/>
      <c r="BG216" s="43"/>
      <c r="BH216" s="43"/>
      <c r="BI216" s="43"/>
      <c r="BJ216" s="43"/>
    </row>
    <row r="217" spans="52:62" ht="12.75">
      <c r="AZ217" s="43"/>
      <c r="BA217" s="43"/>
      <c r="BB217" s="43"/>
      <c r="BC217" s="43"/>
      <c r="BD217" s="43"/>
      <c r="BE217" s="43"/>
      <c r="BF217" s="43"/>
      <c r="BG217" s="43"/>
      <c r="BH217" s="43"/>
      <c r="BI217" s="43"/>
      <c r="BJ217" s="43"/>
    </row>
    <row r="218" spans="52:62" ht="12.75">
      <c r="AZ218" s="43"/>
      <c r="BA218" s="43"/>
      <c r="BB218" s="43"/>
      <c r="BC218" s="43"/>
      <c r="BD218" s="43"/>
      <c r="BE218" s="43"/>
      <c r="BF218" s="43"/>
      <c r="BG218" s="43"/>
      <c r="BH218" s="43"/>
      <c r="BI218" s="43"/>
      <c r="BJ218" s="43"/>
    </row>
    <row r="219" spans="52:62" ht="12.75">
      <c r="AZ219" s="43"/>
      <c r="BA219" s="43"/>
      <c r="BB219" s="43"/>
      <c r="BC219" s="43"/>
      <c r="BD219" s="43"/>
      <c r="BE219" s="43"/>
      <c r="BF219" s="43"/>
      <c r="BG219" s="43"/>
      <c r="BH219" s="43"/>
      <c r="BI219" s="43"/>
      <c r="BJ219" s="43"/>
    </row>
    <row r="220" spans="52:62" ht="12.75">
      <c r="AZ220" s="43"/>
      <c r="BA220" s="43"/>
      <c r="BB220" s="43"/>
      <c r="BC220" s="43"/>
      <c r="BD220" s="43"/>
      <c r="BE220" s="43"/>
      <c r="BF220" s="43"/>
      <c r="BG220" s="43"/>
      <c r="BH220" s="43"/>
      <c r="BI220" s="43"/>
      <c r="BJ220" s="43"/>
    </row>
    <row r="221" spans="52:62" ht="12.75">
      <c r="AZ221" s="43"/>
      <c r="BA221" s="43"/>
      <c r="BB221" s="43"/>
      <c r="BC221" s="43"/>
      <c r="BD221" s="43"/>
      <c r="BE221" s="43"/>
      <c r="BF221" s="43"/>
      <c r="BG221" s="43"/>
      <c r="BH221" s="43"/>
      <c r="BI221" s="43"/>
      <c r="BJ221" s="43"/>
    </row>
    <row r="222" spans="52:62" ht="12.75">
      <c r="AZ222" s="43"/>
      <c r="BA222" s="43"/>
      <c r="BB222" s="43"/>
      <c r="BC222" s="43"/>
      <c r="BD222" s="43"/>
      <c r="BE222" s="43"/>
      <c r="BF222" s="43"/>
      <c r="BG222" s="43"/>
      <c r="BH222" s="43"/>
      <c r="BI222" s="43"/>
      <c r="BJ222" s="43"/>
    </row>
    <row r="223" spans="52:62" ht="12.75">
      <c r="AZ223" s="43"/>
      <c r="BA223" s="43"/>
      <c r="BB223" s="43"/>
      <c r="BC223" s="43"/>
      <c r="BD223" s="43"/>
      <c r="BE223" s="43"/>
      <c r="BF223" s="43"/>
      <c r="BG223" s="43"/>
      <c r="BH223" s="43"/>
      <c r="BI223" s="43"/>
      <c r="BJ223" s="43"/>
    </row>
    <row r="224" spans="52:62" ht="12.75">
      <c r="AZ224" s="43"/>
      <c r="BA224" s="43"/>
      <c r="BB224" s="43"/>
      <c r="BC224" s="43"/>
      <c r="BD224" s="43"/>
      <c r="BE224" s="43"/>
      <c r="BF224" s="43"/>
      <c r="BG224" s="43"/>
      <c r="BH224" s="43"/>
      <c r="BI224" s="43"/>
      <c r="BJ224" s="43"/>
    </row>
    <row r="225" spans="52:62" ht="12.75">
      <c r="AZ225" s="43"/>
      <c r="BA225" s="43"/>
      <c r="BB225" s="43"/>
      <c r="BC225" s="43"/>
      <c r="BD225" s="43"/>
      <c r="BE225" s="43"/>
      <c r="BF225" s="43"/>
      <c r="BG225" s="43"/>
      <c r="BH225" s="43"/>
      <c r="BI225" s="43"/>
      <c r="BJ225" s="43"/>
    </row>
    <row r="226" spans="52:62" ht="12.75">
      <c r="AZ226" s="43"/>
      <c r="BA226" s="43"/>
      <c r="BB226" s="43"/>
      <c r="BC226" s="43"/>
      <c r="BD226" s="43"/>
      <c r="BE226" s="43"/>
      <c r="BF226" s="43"/>
      <c r="BG226" s="43"/>
      <c r="BH226" s="43"/>
      <c r="BI226" s="43"/>
      <c r="BJ226" s="43"/>
    </row>
    <row r="227" spans="52:62" ht="12.75">
      <c r="AZ227" s="43"/>
      <c r="BA227" s="43"/>
      <c r="BB227" s="43"/>
      <c r="BC227" s="43"/>
      <c r="BD227" s="43"/>
      <c r="BE227" s="43"/>
      <c r="BF227" s="43"/>
      <c r="BG227" s="43"/>
      <c r="BH227" s="43"/>
      <c r="BI227" s="43"/>
      <c r="BJ227" s="43"/>
    </row>
    <row r="228" spans="52:62" ht="12.75">
      <c r="AZ228" s="43"/>
      <c r="BA228" s="43"/>
      <c r="BB228" s="43"/>
      <c r="BC228" s="43"/>
      <c r="BD228" s="43"/>
      <c r="BE228" s="43"/>
      <c r="BF228" s="43"/>
      <c r="BG228" s="43"/>
      <c r="BH228" s="43"/>
      <c r="BI228" s="43"/>
      <c r="BJ228" s="43"/>
    </row>
    <row r="229" spans="52:62" ht="12.75">
      <c r="AZ229" s="43"/>
      <c r="BA229" s="43"/>
      <c r="BB229" s="43"/>
      <c r="BC229" s="43"/>
      <c r="BD229" s="43"/>
      <c r="BE229" s="43"/>
      <c r="BF229" s="43"/>
      <c r="BG229" s="43"/>
      <c r="BH229" s="43"/>
      <c r="BI229" s="43"/>
      <c r="BJ229" s="43"/>
    </row>
    <row r="230" spans="52:62" ht="12.75">
      <c r="AZ230" s="43"/>
      <c r="BA230" s="43"/>
      <c r="BB230" s="43"/>
      <c r="BC230" s="43"/>
      <c r="BD230" s="43"/>
      <c r="BE230" s="43"/>
      <c r="BF230" s="43"/>
      <c r="BG230" s="43"/>
      <c r="BH230" s="43"/>
      <c r="BI230" s="43"/>
      <c r="BJ230" s="43"/>
    </row>
    <row r="231" spans="52:62" ht="12.75">
      <c r="AZ231" s="43"/>
      <c r="BA231" s="43"/>
      <c r="BB231" s="43"/>
      <c r="BC231" s="43"/>
      <c r="BD231" s="43"/>
      <c r="BE231" s="43"/>
      <c r="BF231" s="43"/>
      <c r="BG231" s="43"/>
      <c r="BH231" s="43"/>
      <c r="BI231" s="43"/>
      <c r="BJ231" s="43"/>
    </row>
    <row r="232" spans="52:62" ht="12.75">
      <c r="AZ232" s="43"/>
      <c r="BA232" s="43"/>
      <c r="BB232" s="43"/>
      <c r="BC232" s="43"/>
      <c r="BD232" s="43"/>
      <c r="BE232" s="43"/>
      <c r="BF232" s="43"/>
      <c r="BG232" s="43"/>
      <c r="BH232" s="43"/>
      <c r="BI232" s="43"/>
      <c r="BJ232" s="43"/>
    </row>
    <row r="233" spans="52:62" ht="12.75">
      <c r="AZ233" s="43"/>
      <c r="BA233" s="43"/>
      <c r="BB233" s="43"/>
      <c r="BC233" s="43"/>
      <c r="BD233" s="43"/>
      <c r="BE233" s="43"/>
      <c r="BF233" s="43"/>
      <c r="BG233" s="43"/>
      <c r="BH233" s="43"/>
      <c r="BI233" s="43"/>
      <c r="BJ233" s="43"/>
    </row>
    <row r="234" spans="52:62" ht="12.75">
      <c r="AZ234" s="43"/>
      <c r="BA234" s="43"/>
      <c r="BB234" s="43"/>
      <c r="BC234" s="43"/>
      <c r="BD234" s="43"/>
      <c r="BE234" s="43"/>
      <c r="BF234" s="43"/>
      <c r="BG234" s="43"/>
      <c r="BH234" s="43"/>
      <c r="BI234" s="43"/>
      <c r="BJ234" s="43"/>
    </row>
    <row r="235" spans="52:62" ht="12.75">
      <c r="AZ235" s="43"/>
      <c r="BA235" s="43"/>
      <c r="BB235" s="43"/>
      <c r="BC235" s="43"/>
      <c r="BD235" s="43"/>
      <c r="BE235" s="43"/>
      <c r="BF235" s="43"/>
      <c r="BG235" s="43"/>
      <c r="BH235" s="43"/>
      <c r="BI235" s="43"/>
      <c r="BJ235" s="43"/>
    </row>
    <row r="236" spans="52:62" ht="12.75">
      <c r="AZ236" s="43"/>
      <c r="BA236" s="43"/>
      <c r="BB236" s="43"/>
      <c r="BC236" s="43"/>
      <c r="BD236" s="43"/>
      <c r="BE236" s="43"/>
      <c r="BF236" s="43"/>
      <c r="BG236" s="43"/>
      <c r="BH236" s="43"/>
      <c r="BI236" s="43"/>
      <c r="BJ236" s="43"/>
    </row>
    <row r="237" spans="52:62" ht="12.75">
      <c r="AZ237" s="43"/>
      <c r="BA237" s="43"/>
      <c r="BB237" s="43"/>
      <c r="BC237" s="43"/>
      <c r="BD237" s="43"/>
      <c r="BE237" s="43"/>
      <c r="BF237" s="43"/>
      <c r="BG237" s="43"/>
      <c r="BH237" s="43"/>
      <c r="BI237" s="43"/>
      <c r="BJ237" s="43"/>
    </row>
    <row r="238" spans="52:62" ht="12.75">
      <c r="AZ238" s="43"/>
      <c r="BA238" s="43"/>
      <c r="BB238" s="43"/>
      <c r="BC238" s="43"/>
      <c r="BD238" s="43"/>
      <c r="BE238" s="43"/>
      <c r="BF238" s="43"/>
      <c r="BG238" s="43"/>
      <c r="BH238" s="43"/>
      <c r="BI238" s="43"/>
      <c r="BJ238" s="43"/>
    </row>
    <row r="239" spans="52:62" ht="12.75">
      <c r="AZ239" s="43"/>
      <c r="BA239" s="43"/>
      <c r="BB239" s="43"/>
      <c r="BC239" s="43"/>
      <c r="BD239" s="43"/>
      <c r="BE239" s="43"/>
      <c r="BF239" s="43"/>
      <c r="BG239" s="43"/>
      <c r="BH239" s="43"/>
      <c r="BI239" s="43"/>
      <c r="BJ239" s="43"/>
    </row>
    <row r="240" spans="52:62" ht="12.75">
      <c r="AZ240" s="43"/>
      <c r="BA240" s="43"/>
      <c r="BB240" s="43"/>
      <c r="BC240" s="43"/>
      <c r="BD240" s="43"/>
      <c r="BE240" s="43"/>
      <c r="BF240" s="43"/>
      <c r="BG240" s="43"/>
      <c r="BH240" s="43"/>
      <c r="BI240" s="43"/>
      <c r="BJ240" s="43"/>
    </row>
    <row r="241" spans="52:62" ht="12.75">
      <c r="AZ241" s="43"/>
      <c r="BA241" s="43"/>
      <c r="BB241" s="43"/>
      <c r="BC241" s="43"/>
      <c r="BD241" s="43"/>
      <c r="BE241" s="43"/>
      <c r="BF241" s="43"/>
      <c r="BG241" s="43"/>
      <c r="BH241" s="43"/>
      <c r="BI241" s="43"/>
      <c r="BJ241" s="43"/>
    </row>
    <row r="242" spans="52:62" ht="12.75">
      <c r="AZ242" s="43"/>
      <c r="BA242" s="43"/>
      <c r="BB242" s="43"/>
      <c r="BC242" s="43"/>
      <c r="BD242" s="43"/>
      <c r="BE242" s="43"/>
      <c r="BF242" s="43"/>
      <c r="BG242" s="43"/>
      <c r="BH242" s="43"/>
      <c r="BI242" s="43"/>
      <c r="BJ242" s="43"/>
    </row>
    <row r="243" spans="52:62" ht="12.75">
      <c r="AZ243" s="43"/>
      <c r="BA243" s="43"/>
      <c r="BB243" s="43"/>
      <c r="BC243" s="43"/>
      <c r="BD243" s="43"/>
      <c r="BE243" s="43"/>
      <c r="BF243" s="43"/>
      <c r="BG243" s="43"/>
      <c r="BH243" s="43"/>
      <c r="BI243" s="43"/>
      <c r="BJ243" s="43"/>
    </row>
    <row r="244" spans="52:62" ht="12.75">
      <c r="AZ244" s="43"/>
      <c r="BA244" s="43"/>
      <c r="BB244" s="43"/>
      <c r="BC244" s="43"/>
      <c r="BD244" s="43"/>
      <c r="BE244" s="43"/>
      <c r="BF244" s="43"/>
      <c r="BG244" s="43"/>
      <c r="BH244" s="43"/>
      <c r="BI244" s="43"/>
      <c r="BJ244" s="43"/>
    </row>
    <row r="245" spans="52:62" ht="12.75">
      <c r="AZ245" s="43"/>
      <c r="BA245" s="43"/>
      <c r="BB245" s="43"/>
      <c r="BC245" s="43"/>
      <c r="BD245" s="43"/>
      <c r="BE245" s="43"/>
      <c r="BF245" s="43"/>
      <c r="BG245" s="43"/>
      <c r="BH245" s="43"/>
      <c r="BI245" s="43"/>
      <c r="BJ245" s="43"/>
    </row>
    <row r="246" spans="52:62" ht="12.75">
      <c r="AZ246" s="43"/>
      <c r="BA246" s="43"/>
      <c r="BB246" s="43"/>
      <c r="BC246" s="43"/>
      <c r="BD246" s="43"/>
      <c r="BE246" s="43"/>
      <c r="BF246" s="43"/>
      <c r="BG246" s="43"/>
      <c r="BH246" s="43"/>
      <c r="BI246" s="43"/>
      <c r="BJ246" s="43"/>
    </row>
    <row r="247" spans="52:62" ht="12.75">
      <c r="AZ247" s="43"/>
      <c r="BA247" s="43"/>
      <c r="BB247" s="43"/>
      <c r="BC247" s="43"/>
      <c r="BD247" s="43"/>
      <c r="BE247" s="43"/>
      <c r="BF247" s="43"/>
      <c r="BG247" s="43"/>
      <c r="BH247" s="43"/>
      <c r="BI247" s="43"/>
      <c r="BJ247" s="43"/>
    </row>
    <row r="248" spans="52:62" ht="12.75">
      <c r="AZ248" s="43"/>
      <c r="BA248" s="43"/>
      <c r="BB248" s="43"/>
      <c r="BC248" s="43"/>
      <c r="BD248" s="43"/>
      <c r="BE248" s="43"/>
      <c r="BF248" s="43"/>
      <c r="BG248" s="43"/>
      <c r="BH248" s="43"/>
      <c r="BI248" s="43"/>
      <c r="BJ248" s="43"/>
    </row>
    <row r="249" spans="52:62" ht="12.75">
      <c r="AZ249" s="43"/>
      <c r="BA249" s="43"/>
      <c r="BB249" s="43"/>
      <c r="BC249" s="43"/>
      <c r="BD249" s="43"/>
      <c r="BE249" s="43"/>
      <c r="BF249" s="43"/>
      <c r="BG249" s="43"/>
      <c r="BH249" s="43"/>
      <c r="BI249" s="43"/>
      <c r="BJ249" s="43"/>
    </row>
    <row r="250" spans="52:62" ht="12.75">
      <c r="AZ250" s="43"/>
      <c r="BA250" s="43"/>
      <c r="BB250" s="43"/>
      <c r="BC250" s="43"/>
      <c r="BD250" s="43"/>
      <c r="BE250" s="43"/>
      <c r="BF250" s="43"/>
      <c r="BG250" s="43"/>
      <c r="BH250" s="43"/>
      <c r="BI250" s="43"/>
      <c r="BJ250" s="43"/>
    </row>
    <row r="251" spans="52:62" ht="12.75">
      <c r="AZ251" s="43"/>
      <c r="BA251" s="43"/>
      <c r="BB251" s="43"/>
      <c r="BC251" s="43"/>
      <c r="BD251" s="43"/>
      <c r="BE251" s="43"/>
      <c r="BF251" s="43"/>
      <c r="BG251" s="43"/>
      <c r="BH251" s="43"/>
      <c r="BI251" s="43"/>
      <c r="BJ251" s="43"/>
    </row>
    <row r="252" spans="52:62" ht="12.75">
      <c r="AZ252" s="43"/>
      <c r="BA252" s="43"/>
      <c r="BB252" s="43"/>
      <c r="BC252" s="43"/>
      <c r="BD252" s="43"/>
      <c r="BE252" s="43"/>
      <c r="BF252" s="43"/>
      <c r="BG252" s="43"/>
      <c r="BH252" s="43"/>
      <c r="BI252" s="43"/>
      <c r="BJ252" s="43"/>
    </row>
    <row r="253" spans="52:62" ht="12.75">
      <c r="AZ253" s="43"/>
      <c r="BA253" s="43"/>
      <c r="BB253" s="43"/>
      <c r="BC253" s="43"/>
      <c r="BD253" s="43"/>
      <c r="BE253" s="43"/>
      <c r="BF253" s="43"/>
      <c r="BG253" s="43"/>
      <c r="BH253" s="43"/>
      <c r="BI253" s="43"/>
      <c r="BJ253" s="43"/>
    </row>
    <row r="254" spans="52:62" ht="12.75">
      <c r="AZ254" s="43"/>
      <c r="BA254" s="43"/>
      <c r="BB254" s="43"/>
      <c r="BC254" s="43"/>
      <c r="BD254" s="43"/>
      <c r="BE254" s="43"/>
      <c r="BF254" s="43"/>
      <c r="BG254" s="43"/>
      <c r="BH254" s="43"/>
      <c r="BI254" s="43"/>
      <c r="BJ254" s="43"/>
    </row>
    <row r="255" spans="52:62" ht="12.75">
      <c r="AZ255" s="43"/>
      <c r="BA255" s="43"/>
      <c r="BB255" s="43"/>
      <c r="BC255" s="43"/>
      <c r="BD255" s="43"/>
      <c r="BE255" s="43"/>
      <c r="BF255" s="43"/>
      <c r="BG255" s="43"/>
      <c r="BH255" s="43"/>
      <c r="BI255" s="43"/>
      <c r="BJ255" s="43"/>
    </row>
    <row r="256" spans="52:62" ht="12.75">
      <c r="AZ256" s="43"/>
      <c r="BA256" s="43"/>
      <c r="BB256" s="43"/>
      <c r="BC256" s="43"/>
      <c r="BD256" s="43"/>
      <c r="BE256" s="43"/>
      <c r="BF256" s="43"/>
      <c r="BG256" s="43"/>
      <c r="BH256" s="43"/>
      <c r="BI256" s="43"/>
      <c r="BJ256" s="43"/>
    </row>
    <row r="257" spans="52:62" ht="12.75">
      <c r="AZ257" s="43"/>
      <c r="BA257" s="43"/>
      <c r="BB257" s="43"/>
      <c r="BC257" s="43"/>
      <c r="BD257" s="43"/>
      <c r="BE257" s="43"/>
      <c r="BF257" s="43"/>
      <c r="BG257" s="43"/>
      <c r="BH257" s="43"/>
      <c r="BI257" s="43"/>
      <c r="BJ257" s="43"/>
    </row>
    <row r="258" spans="52:62" ht="12.75">
      <c r="AZ258" s="43"/>
      <c r="BA258" s="43"/>
      <c r="BB258" s="43"/>
      <c r="BC258" s="43"/>
      <c r="BD258" s="43"/>
      <c r="BE258" s="43"/>
      <c r="BF258" s="43"/>
      <c r="BG258" s="43"/>
      <c r="BH258" s="43"/>
      <c r="BI258" s="43"/>
      <c r="BJ258" s="43"/>
    </row>
    <row r="259" spans="52:62" ht="12.75">
      <c r="AZ259" s="43"/>
      <c r="BA259" s="43"/>
      <c r="BB259" s="43"/>
      <c r="BC259" s="43"/>
      <c r="BD259" s="43"/>
      <c r="BE259" s="43"/>
      <c r="BF259" s="43"/>
      <c r="BG259" s="43"/>
      <c r="BH259" s="43"/>
      <c r="BI259" s="43"/>
      <c r="BJ259" s="43"/>
    </row>
    <row r="260" spans="52:62" ht="12.75">
      <c r="AZ260" s="43"/>
      <c r="BA260" s="43"/>
      <c r="BB260" s="43"/>
      <c r="BC260" s="43"/>
      <c r="BD260" s="43"/>
      <c r="BE260" s="43"/>
      <c r="BF260" s="43"/>
      <c r="BG260" s="43"/>
      <c r="BH260" s="43"/>
      <c r="BI260" s="43"/>
      <c r="BJ260" s="43"/>
    </row>
    <row r="261" spans="52:62" ht="12.75">
      <c r="AZ261" s="43"/>
      <c r="BA261" s="43"/>
      <c r="BB261" s="43"/>
      <c r="BC261" s="43"/>
      <c r="BD261" s="43"/>
      <c r="BE261" s="43"/>
      <c r="BF261" s="43"/>
      <c r="BG261" s="43"/>
      <c r="BH261" s="43"/>
      <c r="BI261" s="43"/>
      <c r="BJ261" s="43"/>
    </row>
    <row r="262" spans="52:62" ht="12.75">
      <c r="AZ262" s="43"/>
      <c r="BA262" s="43"/>
      <c r="BB262" s="43"/>
      <c r="BC262" s="43"/>
      <c r="BD262" s="43"/>
      <c r="BE262" s="43"/>
      <c r="BF262" s="43"/>
      <c r="BG262" s="43"/>
      <c r="BH262" s="43"/>
      <c r="BI262" s="43"/>
      <c r="BJ262" s="43"/>
    </row>
    <row r="263" spans="52:62" ht="12.75">
      <c r="AZ263" s="43"/>
      <c r="BA263" s="43"/>
      <c r="BB263" s="43"/>
      <c r="BC263" s="43"/>
      <c r="BD263" s="43"/>
      <c r="BE263" s="43"/>
      <c r="BF263" s="43"/>
      <c r="BG263" s="43"/>
      <c r="BH263" s="43"/>
      <c r="BI263" s="43"/>
      <c r="BJ263" s="43"/>
    </row>
    <row r="264" spans="52:62" ht="12.75">
      <c r="AZ264" s="43"/>
      <c r="BA264" s="43"/>
      <c r="BB264" s="43"/>
      <c r="BC264" s="43"/>
      <c r="BD264" s="43"/>
      <c r="BE264" s="43"/>
      <c r="BF264" s="43"/>
      <c r="BG264" s="43"/>
      <c r="BH264" s="43"/>
      <c r="BI264" s="43"/>
      <c r="BJ264" s="43"/>
    </row>
    <row r="265" spans="52:62" ht="12.75">
      <c r="AZ265" s="43"/>
      <c r="BA265" s="43"/>
      <c r="BB265" s="43"/>
      <c r="BC265" s="43"/>
      <c r="BD265" s="43"/>
      <c r="BE265" s="43"/>
      <c r="BF265" s="43"/>
      <c r="BG265" s="43"/>
      <c r="BH265" s="43"/>
      <c r="BI265" s="43"/>
      <c r="BJ265" s="43"/>
    </row>
    <row r="266" spans="52:62" ht="12.75">
      <c r="AZ266" s="43"/>
      <c r="BA266" s="43"/>
      <c r="BB266" s="43"/>
      <c r="BC266" s="43"/>
      <c r="BD266" s="43"/>
      <c r="BE266" s="43"/>
      <c r="BF266" s="43"/>
      <c r="BG266" s="43"/>
      <c r="BH266" s="43"/>
      <c r="BI266" s="43"/>
      <c r="BJ266" s="43"/>
    </row>
    <row r="267" spans="52:62" ht="12.75">
      <c r="AZ267" s="43"/>
      <c r="BA267" s="43"/>
      <c r="BB267" s="43"/>
      <c r="BC267" s="43"/>
      <c r="BD267" s="43"/>
      <c r="BE267" s="43"/>
      <c r="BF267" s="43"/>
      <c r="BG267" s="43"/>
      <c r="BH267" s="43"/>
      <c r="BI267" s="43"/>
      <c r="BJ267" s="43"/>
    </row>
    <row r="268" spans="52:62" ht="12.75">
      <c r="AZ268" s="43"/>
      <c r="BA268" s="43"/>
      <c r="BB268" s="43"/>
      <c r="BC268" s="43"/>
      <c r="BD268" s="43"/>
      <c r="BE268" s="43"/>
      <c r="BF268" s="43"/>
      <c r="BG268" s="43"/>
      <c r="BH268" s="43"/>
      <c r="BI268" s="43"/>
      <c r="BJ268" s="43"/>
    </row>
    <row r="269" spans="52:62" ht="12.75">
      <c r="AZ269" s="43"/>
      <c r="BA269" s="43"/>
      <c r="BB269" s="43"/>
      <c r="BC269" s="43"/>
      <c r="BD269" s="43"/>
      <c r="BE269" s="43"/>
      <c r="BF269" s="43"/>
      <c r="BG269" s="43"/>
      <c r="BH269" s="43"/>
      <c r="BI269" s="43"/>
      <c r="BJ269" s="43"/>
    </row>
    <row r="270" spans="52:62" ht="12.75">
      <c r="AZ270" s="43"/>
      <c r="BA270" s="43"/>
      <c r="BB270" s="43"/>
      <c r="BC270" s="43"/>
      <c r="BD270" s="43"/>
      <c r="BE270" s="43"/>
      <c r="BF270" s="43"/>
      <c r="BG270" s="43"/>
      <c r="BH270" s="43"/>
      <c r="BI270" s="43"/>
      <c r="BJ270" s="43"/>
    </row>
    <row r="271" spans="52:62" ht="12.75">
      <c r="AZ271" s="43"/>
      <c r="BA271" s="43"/>
      <c r="BB271" s="43"/>
      <c r="BC271" s="43"/>
      <c r="BD271" s="43"/>
      <c r="BE271" s="43"/>
      <c r="BF271" s="43"/>
      <c r="BG271" s="43"/>
      <c r="BH271" s="43"/>
      <c r="BI271" s="43"/>
      <c r="BJ271" s="43"/>
    </row>
    <row r="272" spans="52:62" ht="12.75">
      <c r="AZ272" s="43"/>
      <c r="BA272" s="43"/>
      <c r="BB272" s="43"/>
      <c r="BC272" s="43"/>
      <c r="BD272" s="43"/>
      <c r="BE272" s="43"/>
      <c r="BF272" s="43"/>
      <c r="BG272" s="43"/>
      <c r="BH272" s="43"/>
      <c r="BI272" s="43"/>
      <c r="BJ272" s="43"/>
    </row>
    <row r="273" spans="52:62" ht="12.75">
      <c r="AZ273" s="43"/>
      <c r="BA273" s="43"/>
      <c r="BB273" s="43"/>
      <c r="BC273" s="43"/>
      <c r="BD273" s="43"/>
      <c r="BE273" s="43"/>
      <c r="BF273" s="43"/>
      <c r="BG273" s="43"/>
      <c r="BH273" s="43"/>
      <c r="BI273" s="43"/>
      <c r="BJ273" s="43"/>
    </row>
    <row r="274" spans="52:62" ht="12.75">
      <c r="AZ274" s="43"/>
      <c r="BA274" s="43"/>
      <c r="BB274" s="43"/>
      <c r="BC274" s="43"/>
      <c r="BD274" s="43"/>
      <c r="BE274" s="43"/>
      <c r="BF274" s="43"/>
      <c r="BG274" s="43"/>
      <c r="BH274" s="43"/>
      <c r="BI274" s="43"/>
      <c r="BJ274" s="43"/>
    </row>
    <row r="275" spans="52:62" ht="12.75">
      <c r="AZ275" s="43"/>
      <c r="BA275" s="43"/>
      <c r="BB275" s="43"/>
      <c r="BC275" s="43"/>
      <c r="BD275" s="43"/>
      <c r="BE275" s="43"/>
      <c r="BF275" s="43"/>
      <c r="BG275" s="43"/>
      <c r="BH275" s="43"/>
      <c r="BI275" s="43"/>
      <c r="BJ275" s="43"/>
    </row>
    <row r="276" spans="52:62" ht="12.75">
      <c r="AZ276" s="43"/>
      <c r="BA276" s="43"/>
      <c r="BB276" s="43"/>
      <c r="BC276" s="43"/>
      <c r="BD276" s="43"/>
      <c r="BE276" s="43"/>
      <c r="BF276" s="43"/>
      <c r="BG276" s="43"/>
      <c r="BH276" s="43"/>
      <c r="BI276" s="43"/>
      <c r="BJ276" s="43"/>
    </row>
    <row r="277" spans="52:62" ht="12.75">
      <c r="AZ277" s="43"/>
      <c r="BA277" s="43"/>
      <c r="BB277" s="43"/>
      <c r="BC277" s="43"/>
      <c r="BD277" s="43"/>
      <c r="BE277" s="43"/>
      <c r="BF277" s="43"/>
      <c r="BG277" s="43"/>
      <c r="BH277" s="43"/>
      <c r="BI277" s="43"/>
      <c r="BJ277" s="43"/>
    </row>
    <row r="278" spans="52:62" ht="12.75">
      <c r="AZ278" s="43"/>
      <c r="BA278" s="43"/>
      <c r="BB278" s="43"/>
      <c r="BC278" s="43"/>
      <c r="BD278" s="43"/>
      <c r="BE278" s="43"/>
      <c r="BF278" s="43"/>
      <c r="BG278" s="43"/>
      <c r="BH278" s="43"/>
      <c r="BI278" s="43"/>
      <c r="BJ278" s="43"/>
    </row>
    <row r="279" spans="52:62" ht="12.75">
      <c r="AZ279" s="43"/>
      <c r="BA279" s="43"/>
      <c r="BB279" s="43"/>
      <c r="BC279" s="43"/>
      <c r="BD279" s="43"/>
      <c r="BE279" s="43"/>
      <c r="BF279" s="43"/>
      <c r="BG279" s="43"/>
      <c r="BH279" s="43"/>
      <c r="BI279" s="43"/>
      <c r="BJ279" s="43"/>
    </row>
    <row r="280" spans="52:62" ht="12.75">
      <c r="AZ280" s="43"/>
      <c r="BA280" s="43"/>
      <c r="BB280" s="43"/>
      <c r="BC280" s="43"/>
      <c r="BD280" s="43"/>
      <c r="BE280" s="43"/>
      <c r="BF280" s="43"/>
      <c r="BG280" s="43"/>
      <c r="BH280" s="43"/>
      <c r="BI280" s="43"/>
      <c r="BJ280" s="43"/>
    </row>
    <row r="281" spans="52:62" ht="12.75">
      <c r="AZ281" s="43"/>
      <c r="BA281" s="43"/>
      <c r="BB281" s="43"/>
      <c r="BC281" s="43"/>
      <c r="BD281" s="43"/>
      <c r="BE281" s="43"/>
      <c r="BF281" s="43"/>
      <c r="BG281" s="43"/>
      <c r="BH281" s="43"/>
      <c r="BI281" s="43"/>
      <c r="BJ281" s="43"/>
    </row>
    <row r="282" spans="52:62" ht="12.75">
      <c r="AZ282" s="43"/>
      <c r="BA282" s="43"/>
      <c r="BB282" s="43"/>
      <c r="BC282" s="43"/>
      <c r="BD282" s="43"/>
      <c r="BE282" s="43"/>
      <c r="BF282" s="43"/>
      <c r="BG282" s="43"/>
      <c r="BH282" s="43"/>
      <c r="BI282" s="43"/>
      <c r="BJ282" s="43"/>
    </row>
    <row r="283" spans="52:62" ht="12.75">
      <c r="AZ283" s="43"/>
      <c r="BA283" s="43"/>
      <c r="BB283" s="43"/>
      <c r="BC283" s="43"/>
      <c r="BD283" s="43"/>
      <c r="BE283" s="43"/>
      <c r="BF283" s="43"/>
      <c r="BG283" s="43"/>
      <c r="BH283" s="43"/>
      <c r="BI283" s="43"/>
      <c r="BJ283" s="43"/>
    </row>
    <row r="284" spans="52:62" ht="12.75">
      <c r="AZ284" s="43"/>
      <c r="BA284" s="43"/>
      <c r="BB284" s="43"/>
      <c r="BC284" s="43"/>
      <c r="BD284" s="43"/>
      <c r="BE284" s="43"/>
      <c r="BF284" s="43"/>
      <c r="BG284" s="43"/>
      <c r="BH284" s="43"/>
      <c r="BI284" s="43"/>
      <c r="BJ284" s="43"/>
    </row>
    <row r="285" spans="52:62" ht="12.75">
      <c r="AZ285" s="43"/>
      <c r="BA285" s="43"/>
      <c r="BB285" s="43"/>
      <c r="BC285" s="43"/>
      <c r="BD285" s="43"/>
      <c r="BE285" s="43"/>
      <c r="BF285" s="43"/>
      <c r="BG285" s="43"/>
      <c r="BH285" s="43"/>
      <c r="BI285" s="43"/>
      <c r="BJ285" s="43"/>
    </row>
    <row r="286" spans="52:62" ht="12.75">
      <c r="AZ286" s="43"/>
      <c r="BA286" s="43"/>
      <c r="BB286" s="43"/>
      <c r="BC286" s="43"/>
      <c r="BD286" s="43"/>
      <c r="BE286" s="43"/>
      <c r="BF286" s="43"/>
      <c r="BG286" s="43"/>
      <c r="BH286" s="43"/>
      <c r="BI286" s="43"/>
      <c r="BJ286" s="43"/>
    </row>
    <row r="287" spans="52:62" ht="12.75">
      <c r="AZ287" s="43"/>
      <c r="BA287" s="43"/>
      <c r="BB287" s="43"/>
      <c r="BC287" s="43"/>
      <c r="BD287" s="43"/>
      <c r="BE287" s="43"/>
      <c r="BF287" s="43"/>
      <c r="BG287" s="43"/>
      <c r="BH287" s="43"/>
      <c r="BI287" s="43"/>
      <c r="BJ287" s="43"/>
    </row>
    <row r="288" spans="52:62" ht="12.75">
      <c r="AZ288" s="43"/>
      <c r="BA288" s="43"/>
      <c r="BB288" s="43"/>
      <c r="BC288" s="43"/>
      <c r="BD288" s="43"/>
      <c r="BE288" s="43"/>
      <c r="BF288" s="43"/>
      <c r="BG288" s="43"/>
      <c r="BH288" s="43"/>
      <c r="BI288" s="43"/>
      <c r="BJ288" s="43"/>
    </row>
    <row r="289" spans="52:62" ht="12.75">
      <c r="AZ289" s="43"/>
      <c r="BA289" s="43"/>
      <c r="BB289" s="43"/>
      <c r="BC289" s="43"/>
      <c r="BD289" s="43"/>
      <c r="BE289" s="43"/>
      <c r="BF289" s="43"/>
      <c r="BG289" s="43"/>
      <c r="BH289" s="43"/>
      <c r="BI289" s="43"/>
      <c r="BJ289" s="43"/>
    </row>
    <row r="290" spans="52:62" ht="12.75">
      <c r="AZ290" s="43"/>
      <c r="BA290" s="43"/>
      <c r="BB290" s="43"/>
      <c r="BC290" s="43"/>
      <c r="BD290" s="43"/>
      <c r="BE290" s="43"/>
      <c r="BF290" s="43"/>
      <c r="BG290" s="43"/>
      <c r="BH290" s="43"/>
      <c r="BI290" s="43"/>
      <c r="BJ290" s="43"/>
    </row>
    <row r="291" spans="52:62" ht="12.75">
      <c r="AZ291" s="43"/>
      <c r="BA291" s="43"/>
      <c r="BB291" s="43"/>
      <c r="BC291" s="43"/>
      <c r="BD291" s="43"/>
      <c r="BE291" s="43"/>
      <c r="BF291" s="43"/>
      <c r="BG291" s="43"/>
      <c r="BH291" s="43"/>
      <c r="BI291" s="43"/>
      <c r="BJ291" s="43"/>
    </row>
    <row r="292" spans="52:62" ht="12.75">
      <c r="AZ292" s="43"/>
      <c r="BA292" s="43"/>
      <c r="BB292" s="43"/>
      <c r="BC292" s="43"/>
      <c r="BD292" s="43"/>
      <c r="BE292" s="43"/>
      <c r="BF292" s="43"/>
      <c r="BG292" s="43"/>
      <c r="BH292" s="43"/>
      <c r="BI292" s="43"/>
      <c r="BJ292" s="43"/>
    </row>
    <row r="293" spans="52:62" ht="12.75">
      <c r="AZ293" s="43"/>
      <c r="BA293" s="43"/>
      <c r="BB293" s="43"/>
      <c r="BC293" s="43"/>
      <c r="BD293" s="43"/>
      <c r="BE293" s="43"/>
      <c r="BF293" s="43"/>
      <c r="BG293" s="43"/>
      <c r="BH293" s="43"/>
      <c r="BI293" s="43"/>
      <c r="BJ293" s="43"/>
    </row>
    <row r="294" spans="52:62" ht="12.75">
      <c r="AZ294" s="43"/>
      <c r="BA294" s="43"/>
      <c r="BB294" s="43"/>
      <c r="BC294" s="43"/>
      <c r="BD294" s="43"/>
      <c r="BE294" s="43"/>
      <c r="BF294" s="43"/>
      <c r="BG294" s="43"/>
      <c r="BH294" s="43"/>
      <c r="BI294" s="43"/>
      <c r="BJ294" s="43"/>
    </row>
    <row r="295" spans="52:62" ht="12.75">
      <c r="AZ295" s="43"/>
      <c r="BA295" s="43"/>
      <c r="BB295" s="43"/>
      <c r="BC295" s="43"/>
      <c r="BD295" s="43"/>
      <c r="BE295" s="43"/>
      <c r="BF295" s="43"/>
      <c r="BG295" s="43"/>
      <c r="BH295" s="43"/>
      <c r="BI295" s="43"/>
      <c r="BJ295" s="43"/>
    </row>
    <row r="296" spans="52:62" ht="12.75">
      <c r="AZ296" s="43"/>
      <c r="BA296" s="43"/>
      <c r="BB296" s="43"/>
      <c r="BC296" s="43"/>
      <c r="BD296" s="43"/>
      <c r="BE296" s="43"/>
      <c r="BF296" s="43"/>
      <c r="BG296" s="43"/>
      <c r="BH296" s="43"/>
      <c r="BI296" s="43"/>
      <c r="BJ296" s="43"/>
    </row>
    <row r="297" spans="52:62" ht="12.75">
      <c r="AZ297" s="43"/>
      <c r="BA297" s="43"/>
      <c r="BB297" s="43"/>
      <c r="BC297" s="43"/>
      <c r="BD297" s="43"/>
      <c r="BE297" s="43"/>
      <c r="BF297" s="43"/>
      <c r="BG297" s="43"/>
      <c r="BH297" s="43"/>
      <c r="BI297" s="43"/>
      <c r="BJ297" s="43"/>
    </row>
    <row r="298" spans="52:62" ht="12.75">
      <c r="AZ298" s="43"/>
      <c r="BA298" s="43"/>
      <c r="BB298" s="43"/>
      <c r="BC298" s="43"/>
      <c r="BD298" s="43"/>
      <c r="BE298" s="43"/>
      <c r="BF298" s="43"/>
      <c r="BG298" s="43"/>
      <c r="BH298" s="43"/>
      <c r="BI298" s="43"/>
      <c r="BJ298" s="43"/>
    </row>
    <row r="299" spans="52:62" ht="12.75">
      <c r="AZ299" s="43"/>
      <c r="BA299" s="43"/>
      <c r="BB299" s="43"/>
      <c r="BC299" s="43"/>
      <c r="BD299" s="43"/>
      <c r="BE299" s="43"/>
      <c r="BF299" s="43"/>
      <c r="BG299" s="43"/>
      <c r="BH299" s="43"/>
      <c r="BI299" s="43"/>
      <c r="BJ299" s="43"/>
    </row>
    <row r="300" spans="52:62" ht="12.75">
      <c r="AZ300" s="43"/>
      <c r="BA300" s="43"/>
      <c r="BB300" s="43"/>
      <c r="BC300" s="43"/>
      <c r="BD300" s="43"/>
      <c r="BE300" s="43"/>
      <c r="BF300" s="43"/>
      <c r="BG300" s="43"/>
      <c r="BH300" s="43"/>
      <c r="BI300" s="43"/>
      <c r="BJ300" s="43"/>
    </row>
    <row r="301" spans="52:62" ht="12.75">
      <c r="AZ301" s="43"/>
      <c r="BA301" s="43"/>
      <c r="BB301" s="43"/>
      <c r="BC301" s="43"/>
      <c r="BD301" s="43"/>
      <c r="BE301" s="43"/>
      <c r="BF301" s="43"/>
      <c r="BG301" s="43"/>
      <c r="BH301" s="43"/>
      <c r="BI301" s="43"/>
      <c r="BJ301" s="43"/>
    </row>
    <row r="302" spans="52:62" ht="12.75">
      <c r="AZ302" s="43"/>
      <c r="BA302" s="43"/>
      <c r="BB302" s="43"/>
      <c r="BC302" s="43"/>
      <c r="BD302" s="43"/>
      <c r="BE302" s="43"/>
      <c r="BF302" s="43"/>
      <c r="BG302" s="43"/>
      <c r="BH302" s="43"/>
      <c r="BI302" s="43"/>
      <c r="BJ302" s="43"/>
    </row>
    <row r="303" spans="52:62" ht="12.75">
      <c r="AZ303" s="43"/>
      <c r="BA303" s="43"/>
      <c r="BB303" s="43"/>
      <c r="BC303" s="43"/>
      <c r="BD303" s="43"/>
      <c r="BE303" s="43"/>
      <c r="BF303" s="43"/>
      <c r="BG303" s="43"/>
      <c r="BH303" s="43"/>
      <c r="BI303" s="43"/>
      <c r="BJ303" s="43"/>
    </row>
    <row r="304" spans="52:62" ht="12.75">
      <c r="AZ304" s="43"/>
      <c r="BA304" s="43"/>
      <c r="BB304" s="43"/>
      <c r="BC304" s="43"/>
      <c r="BD304" s="43"/>
      <c r="BE304" s="43"/>
      <c r="BF304" s="43"/>
      <c r="BG304" s="43"/>
      <c r="BH304" s="43"/>
      <c r="BI304" s="43"/>
      <c r="BJ304" s="43"/>
    </row>
    <row r="305" spans="52:62" ht="12.75">
      <c r="AZ305" s="43"/>
      <c r="BA305" s="43"/>
      <c r="BB305" s="43"/>
      <c r="BC305" s="43"/>
      <c r="BD305" s="43"/>
      <c r="BE305" s="43"/>
      <c r="BF305" s="43"/>
      <c r="BG305" s="43"/>
      <c r="BH305" s="43"/>
      <c r="BI305" s="43"/>
      <c r="BJ305" s="43"/>
    </row>
    <row r="306" spans="52:62" ht="12.75">
      <c r="AZ306" s="43"/>
      <c r="BA306" s="43"/>
      <c r="BB306" s="43"/>
      <c r="BC306" s="43"/>
      <c r="BD306" s="43"/>
      <c r="BE306" s="43"/>
      <c r="BF306" s="43"/>
      <c r="BG306" s="43"/>
      <c r="BH306" s="43"/>
      <c r="BI306" s="43"/>
      <c r="BJ306" s="43"/>
    </row>
    <row r="307" spans="52:62" ht="12.75">
      <c r="AZ307" s="43"/>
      <c r="BA307" s="43"/>
      <c r="BB307" s="43"/>
      <c r="BC307" s="43"/>
      <c r="BD307" s="43"/>
      <c r="BE307" s="43"/>
      <c r="BF307" s="43"/>
      <c r="BG307" s="43"/>
      <c r="BH307" s="43"/>
      <c r="BI307" s="43"/>
      <c r="BJ307" s="43"/>
    </row>
    <row r="308" spans="52:62" ht="12.75">
      <c r="AZ308" s="43"/>
      <c r="BA308" s="43"/>
      <c r="BB308" s="43"/>
      <c r="BC308" s="43"/>
      <c r="BD308" s="43"/>
      <c r="BE308" s="43"/>
      <c r="BF308" s="43"/>
      <c r="BG308" s="43"/>
      <c r="BH308" s="43"/>
      <c r="BI308" s="43"/>
      <c r="BJ308" s="43"/>
    </row>
    <row r="309" spans="52:62" ht="12.75">
      <c r="AZ309" s="43"/>
      <c r="BA309" s="43"/>
      <c r="BB309" s="43"/>
      <c r="BC309" s="43"/>
      <c r="BD309" s="43"/>
      <c r="BE309" s="43"/>
      <c r="BF309" s="43"/>
      <c r="BG309" s="43"/>
      <c r="BH309" s="43"/>
      <c r="BI309" s="43"/>
      <c r="BJ309" s="43"/>
    </row>
    <row r="310" spans="52:62" ht="12.75">
      <c r="AZ310" s="43"/>
      <c r="BA310" s="43"/>
      <c r="BB310" s="43"/>
      <c r="BC310" s="43"/>
      <c r="BD310" s="43"/>
      <c r="BE310" s="43"/>
      <c r="BF310" s="43"/>
      <c r="BG310" s="43"/>
      <c r="BH310" s="43"/>
      <c r="BI310" s="43"/>
      <c r="BJ310" s="43"/>
    </row>
    <row r="311" spans="52:62" ht="12.75">
      <c r="AZ311" s="43"/>
      <c r="BA311" s="43"/>
      <c r="BB311" s="43"/>
      <c r="BC311" s="43"/>
      <c r="BD311" s="43"/>
      <c r="BE311" s="43"/>
      <c r="BF311" s="43"/>
      <c r="BG311" s="43"/>
      <c r="BH311" s="43"/>
      <c r="BI311" s="43"/>
      <c r="BJ311" s="43"/>
    </row>
    <row r="312" spans="52:62" ht="12.75">
      <c r="AZ312" s="43"/>
      <c r="BA312" s="43"/>
      <c r="BB312" s="43"/>
      <c r="BC312" s="43"/>
      <c r="BD312" s="43"/>
      <c r="BE312" s="43"/>
      <c r="BF312" s="43"/>
      <c r="BG312" s="43"/>
      <c r="BH312" s="43"/>
      <c r="BI312" s="43"/>
      <c r="BJ312" s="43"/>
    </row>
    <row r="313" spans="52:62" ht="12.75">
      <c r="AZ313" s="43"/>
      <c r="BA313" s="43"/>
      <c r="BB313" s="43"/>
      <c r="BC313" s="43"/>
      <c r="BD313" s="43"/>
      <c r="BE313" s="43"/>
      <c r="BF313" s="43"/>
      <c r="BG313" s="43"/>
      <c r="BH313" s="43"/>
      <c r="BI313" s="43"/>
      <c r="BJ313" s="43"/>
    </row>
    <row r="314" spans="52:62" ht="12.75">
      <c r="AZ314" s="43"/>
      <c r="BA314" s="43"/>
      <c r="BB314" s="43"/>
      <c r="BC314" s="43"/>
      <c r="BD314" s="43"/>
      <c r="BE314" s="43"/>
      <c r="BF314" s="43"/>
      <c r="BG314" s="43"/>
      <c r="BH314" s="43"/>
      <c r="BI314" s="43"/>
      <c r="BJ314" s="43"/>
    </row>
    <row r="315" spans="52:62" ht="12.75">
      <c r="AZ315" s="43"/>
      <c r="BA315" s="43"/>
      <c r="BB315" s="43"/>
      <c r="BC315" s="43"/>
      <c r="BD315" s="43"/>
      <c r="BE315" s="43"/>
      <c r="BF315" s="43"/>
      <c r="BG315" s="43"/>
      <c r="BH315" s="43"/>
      <c r="BI315" s="43"/>
      <c r="BJ315" s="43"/>
    </row>
    <row r="316" spans="52:62" ht="12.75">
      <c r="AZ316" s="43"/>
      <c r="BA316" s="43"/>
      <c r="BB316" s="43"/>
      <c r="BC316" s="43"/>
      <c r="BD316" s="43"/>
      <c r="BE316" s="43"/>
      <c r="BF316" s="43"/>
      <c r="BG316" s="43"/>
      <c r="BH316" s="43"/>
      <c r="BI316" s="43"/>
      <c r="BJ316" s="43"/>
    </row>
    <row r="317" spans="52:62" ht="12.75">
      <c r="AZ317" s="43"/>
      <c r="BA317" s="43"/>
      <c r="BB317" s="43"/>
      <c r="BC317" s="43"/>
      <c r="BD317" s="43"/>
      <c r="BE317" s="43"/>
      <c r="BF317" s="43"/>
      <c r="BG317" s="43"/>
      <c r="BH317" s="43"/>
      <c r="BI317" s="43"/>
      <c r="BJ317" s="43"/>
    </row>
    <row r="318" spans="52:62" ht="12.75">
      <c r="AZ318" s="43"/>
      <c r="BA318" s="43"/>
      <c r="BB318" s="43"/>
      <c r="BC318" s="43"/>
      <c r="BD318" s="43"/>
      <c r="BE318" s="43"/>
      <c r="BF318" s="43"/>
      <c r="BG318" s="43"/>
      <c r="BH318" s="43"/>
      <c r="BI318" s="43"/>
      <c r="BJ318" s="43"/>
    </row>
    <row r="319" spans="52:62" ht="12.75">
      <c r="AZ319" s="43"/>
      <c r="BA319" s="43"/>
      <c r="BB319" s="43"/>
      <c r="BC319" s="43"/>
      <c r="BD319" s="43"/>
      <c r="BE319" s="43"/>
      <c r="BF319" s="43"/>
      <c r="BG319" s="43"/>
      <c r="BH319" s="43"/>
      <c r="BI319" s="43"/>
      <c r="BJ319" s="43"/>
    </row>
    <row r="320" spans="52:62" ht="12.75">
      <c r="AZ320" s="43"/>
      <c r="BA320" s="43"/>
      <c r="BB320" s="43"/>
      <c r="BC320" s="43"/>
      <c r="BD320" s="43"/>
      <c r="BE320" s="43"/>
      <c r="BF320" s="43"/>
      <c r="BG320" s="43"/>
      <c r="BH320" s="43"/>
      <c r="BI320" s="43"/>
      <c r="BJ320" s="43"/>
    </row>
    <row r="321" spans="52:62" ht="12.75">
      <c r="AZ321" s="43"/>
      <c r="BA321" s="43"/>
      <c r="BB321" s="43"/>
      <c r="BC321" s="43"/>
      <c r="BD321" s="43"/>
      <c r="BE321" s="43"/>
      <c r="BF321" s="43"/>
      <c r="BG321" s="43"/>
      <c r="BH321" s="43"/>
      <c r="BI321" s="43"/>
      <c r="BJ321" s="43"/>
    </row>
    <row r="322" spans="52:62" ht="12.75">
      <c r="AZ322" s="43"/>
      <c r="BA322" s="43"/>
      <c r="BB322" s="43"/>
      <c r="BC322" s="43"/>
      <c r="BD322" s="43"/>
      <c r="BE322" s="43"/>
      <c r="BF322" s="43"/>
      <c r="BG322" s="43"/>
      <c r="BH322" s="43"/>
      <c r="BI322" s="43"/>
      <c r="BJ322" s="43"/>
    </row>
    <row r="323" spans="52:62" ht="12.75">
      <c r="AZ323" s="43"/>
      <c r="BA323" s="43"/>
      <c r="BB323" s="43"/>
      <c r="BC323" s="43"/>
      <c r="BD323" s="43"/>
      <c r="BE323" s="43"/>
      <c r="BF323" s="43"/>
      <c r="BG323" s="43"/>
      <c r="BH323" s="43"/>
      <c r="BI323" s="43"/>
      <c r="BJ323" s="43"/>
    </row>
    <row r="324" spans="52:62" ht="12.75">
      <c r="AZ324" s="43"/>
      <c r="BA324" s="43"/>
      <c r="BB324" s="43"/>
      <c r="BC324" s="43"/>
      <c r="BD324" s="43"/>
      <c r="BE324" s="43"/>
      <c r="BF324" s="43"/>
      <c r="BG324" s="43"/>
      <c r="BH324" s="43"/>
      <c r="BI324" s="43"/>
      <c r="BJ324" s="43"/>
    </row>
    <row r="325" spans="52:62" ht="12.75">
      <c r="AZ325" s="43"/>
      <c r="BA325" s="43"/>
      <c r="BB325" s="43"/>
      <c r="BC325" s="43"/>
      <c r="BD325" s="43"/>
      <c r="BE325" s="43"/>
      <c r="BF325" s="43"/>
      <c r="BG325" s="43"/>
      <c r="BH325" s="43"/>
      <c r="BI325" s="43"/>
      <c r="BJ325" s="43"/>
    </row>
    <row r="326" spans="52:62" ht="12.75">
      <c r="AZ326" s="43"/>
      <c r="BA326" s="43"/>
      <c r="BB326" s="43"/>
      <c r="BC326" s="43"/>
      <c r="BD326" s="43"/>
      <c r="BE326" s="43"/>
      <c r="BF326" s="43"/>
      <c r="BG326" s="43"/>
      <c r="BH326" s="43"/>
      <c r="BI326" s="43"/>
      <c r="BJ326" s="43"/>
    </row>
    <row r="327" spans="52:62" ht="12.75">
      <c r="AZ327" s="43"/>
      <c r="BA327" s="43"/>
      <c r="BB327" s="43"/>
      <c r="BC327" s="43"/>
      <c r="BD327" s="43"/>
      <c r="BE327" s="43"/>
      <c r="BF327" s="43"/>
      <c r="BG327" s="43"/>
      <c r="BH327" s="43"/>
      <c r="BI327" s="43"/>
      <c r="BJ327" s="43"/>
    </row>
    <row r="328" spans="52:62" ht="12.75">
      <c r="AZ328" s="43"/>
      <c r="BA328" s="43"/>
      <c r="BB328" s="43"/>
      <c r="BC328" s="43"/>
      <c r="BD328" s="43"/>
      <c r="BE328" s="43"/>
      <c r="BF328" s="43"/>
      <c r="BG328" s="43"/>
      <c r="BH328" s="43"/>
      <c r="BI328" s="43"/>
      <c r="BJ328" s="43"/>
    </row>
    <row r="329" spans="52:62" ht="12.75">
      <c r="AZ329" s="43"/>
      <c r="BA329" s="43"/>
      <c r="BB329" s="43"/>
      <c r="BC329" s="43"/>
      <c r="BD329" s="43"/>
      <c r="BE329" s="43"/>
      <c r="BF329" s="43"/>
      <c r="BG329" s="43"/>
      <c r="BH329" s="43"/>
      <c r="BI329" s="43"/>
      <c r="BJ329" s="43"/>
    </row>
    <row r="330" spans="52:62" ht="12.75">
      <c r="AZ330" s="43"/>
      <c r="BA330" s="43"/>
      <c r="BB330" s="43"/>
      <c r="BC330" s="43"/>
      <c r="BD330" s="43"/>
      <c r="BE330" s="43"/>
      <c r="BF330" s="43"/>
      <c r="BG330" s="43"/>
      <c r="BH330" s="43"/>
      <c r="BI330" s="43"/>
      <c r="BJ330" s="43"/>
    </row>
    <row r="331" spans="52:62" ht="12.75">
      <c r="AZ331" s="43"/>
      <c r="BA331" s="43"/>
      <c r="BB331" s="43"/>
      <c r="BC331" s="43"/>
      <c r="BD331" s="43"/>
      <c r="BE331" s="43"/>
      <c r="BF331" s="43"/>
      <c r="BG331" s="43"/>
      <c r="BH331" s="43"/>
      <c r="BI331" s="43"/>
      <c r="BJ331" s="43"/>
    </row>
    <row r="332" spans="52:62" ht="12.75">
      <c r="AZ332" s="43"/>
      <c r="BA332" s="43"/>
      <c r="BB332" s="43"/>
      <c r="BC332" s="43"/>
      <c r="BD332" s="43"/>
      <c r="BE332" s="43"/>
      <c r="BF332" s="43"/>
      <c r="BG332" s="43"/>
      <c r="BH332" s="43"/>
      <c r="BI332" s="43"/>
      <c r="BJ332" s="43"/>
    </row>
    <row r="333" spans="52:62" ht="12.75">
      <c r="AZ333" s="43"/>
      <c r="BA333" s="43"/>
      <c r="BB333" s="43"/>
      <c r="BC333" s="43"/>
      <c r="BD333" s="43"/>
      <c r="BE333" s="43"/>
      <c r="BF333" s="43"/>
      <c r="BG333" s="43"/>
      <c r="BH333" s="43"/>
      <c r="BI333" s="43"/>
      <c r="BJ333" s="43"/>
    </row>
    <row r="334" spans="52:62" ht="12.75">
      <c r="AZ334" s="43"/>
      <c r="BA334" s="43"/>
      <c r="BB334" s="43"/>
      <c r="BC334" s="43"/>
      <c r="BD334" s="43"/>
      <c r="BE334" s="43"/>
      <c r="BF334" s="43"/>
      <c r="BG334" s="43"/>
      <c r="BH334" s="43"/>
      <c r="BI334" s="43"/>
      <c r="BJ334" s="43"/>
    </row>
    <row r="335" spans="52:62" ht="12.75">
      <c r="AZ335" s="43"/>
      <c r="BA335" s="43"/>
      <c r="BB335" s="43"/>
      <c r="BC335" s="43"/>
      <c r="BD335" s="43"/>
      <c r="BE335" s="43"/>
      <c r="BF335" s="43"/>
      <c r="BG335" s="43"/>
      <c r="BH335" s="43"/>
      <c r="BI335" s="43"/>
      <c r="BJ335" s="43"/>
    </row>
    <row r="336" spans="52:62" ht="12.75">
      <c r="AZ336" s="43"/>
      <c r="BA336" s="43"/>
      <c r="BB336" s="43"/>
      <c r="BC336" s="43"/>
      <c r="BD336" s="43"/>
      <c r="BE336" s="43"/>
      <c r="BF336" s="43"/>
      <c r="BG336" s="43"/>
      <c r="BH336" s="43"/>
      <c r="BI336" s="43"/>
      <c r="BJ336" s="43"/>
    </row>
    <row r="337" spans="52:62" ht="12.75">
      <c r="AZ337" s="43"/>
      <c r="BA337" s="43"/>
      <c r="BB337" s="43"/>
      <c r="BC337" s="43"/>
      <c r="BD337" s="43"/>
      <c r="BE337" s="43"/>
      <c r="BF337" s="43"/>
      <c r="BG337" s="43"/>
      <c r="BH337" s="43"/>
      <c r="BI337" s="43"/>
      <c r="BJ337" s="43"/>
    </row>
    <row r="338" spans="52:62" ht="12.75">
      <c r="AZ338" s="43"/>
      <c r="BA338" s="43"/>
      <c r="BB338" s="43"/>
      <c r="BC338" s="43"/>
      <c r="BD338" s="43"/>
      <c r="BE338" s="43"/>
      <c r="BF338" s="43"/>
      <c r="BG338" s="43"/>
      <c r="BH338" s="43"/>
      <c r="BI338" s="43"/>
      <c r="BJ338" s="43"/>
    </row>
    <row r="339" spans="52:62" ht="12.75">
      <c r="AZ339" s="43"/>
      <c r="BA339" s="43"/>
      <c r="BB339" s="43"/>
      <c r="BC339" s="43"/>
      <c r="BD339" s="43"/>
      <c r="BE339" s="43"/>
      <c r="BF339" s="43"/>
      <c r="BG339" s="43"/>
      <c r="BH339" s="43"/>
      <c r="BI339" s="43"/>
      <c r="BJ339" s="43"/>
    </row>
    <row r="340" spans="52:62" ht="12.75">
      <c r="AZ340" s="43"/>
      <c r="BA340" s="43"/>
      <c r="BB340" s="43"/>
      <c r="BC340" s="43"/>
      <c r="BD340" s="43"/>
      <c r="BE340" s="43"/>
      <c r="BF340" s="43"/>
      <c r="BG340" s="43"/>
      <c r="BH340" s="43"/>
      <c r="BI340" s="43"/>
      <c r="BJ340" s="43"/>
    </row>
    <row r="341" spans="52:62" ht="12.75">
      <c r="AZ341" s="43"/>
      <c r="BA341" s="43"/>
      <c r="BB341" s="43"/>
      <c r="BC341" s="43"/>
      <c r="BD341" s="43"/>
      <c r="BE341" s="43"/>
      <c r="BF341" s="43"/>
      <c r="BG341" s="43"/>
      <c r="BH341" s="43"/>
      <c r="BI341" s="43"/>
      <c r="BJ341" s="43"/>
    </row>
    <row r="342" spans="52:62" ht="12.75">
      <c r="AZ342" s="43"/>
      <c r="BA342" s="43"/>
      <c r="BB342" s="43"/>
      <c r="BC342" s="43"/>
      <c r="BD342" s="43"/>
      <c r="BE342" s="43"/>
      <c r="BF342" s="43"/>
      <c r="BG342" s="43"/>
      <c r="BH342" s="43"/>
      <c r="BI342" s="43"/>
      <c r="BJ342" s="43"/>
    </row>
    <row r="343" spans="52:62" ht="12.75">
      <c r="AZ343" s="43"/>
      <c r="BA343" s="43"/>
      <c r="BB343" s="43"/>
      <c r="BC343" s="43"/>
      <c r="BD343" s="43"/>
      <c r="BE343" s="43"/>
      <c r="BF343" s="43"/>
      <c r="BG343" s="43"/>
      <c r="BH343" s="43"/>
      <c r="BI343" s="43"/>
      <c r="BJ343" s="43"/>
    </row>
    <row r="344" spans="52:62" ht="12.75">
      <c r="AZ344" s="43"/>
      <c r="BA344" s="43"/>
      <c r="BB344" s="43"/>
      <c r="BC344" s="43"/>
      <c r="BD344" s="43"/>
      <c r="BE344" s="43"/>
      <c r="BF344" s="43"/>
      <c r="BG344" s="43"/>
      <c r="BH344" s="43"/>
      <c r="BI344" s="43"/>
      <c r="BJ344" s="43"/>
    </row>
    <row r="345" spans="52:62" ht="12.75">
      <c r="AZ345" s="43"/>
      <c r="BA345" s="43"/>
      <c r="BB345" s="43"/>
      <c r="BC345" s="43"/>
      <c r="BD345" s="43"/>
      <c r="BE345" s="43"/>
      <c r="BF345" s="43"/>
      <c r="BG345" s="43"/>
      <c r="BH345" s="43"/>
      <c r="BI345" s="43"/>
      <c r="BJ345" s="43"/>
    </row>
    <row r="346" spans="52:62" ht="12.75">
      <c r="AZ346" s="43"/>
      <c r="BA346" s="43"/>
      <c r="BB346" s="43"/>
      <c r="BC346" s="43"/>
      <c r="BD346" s="43"/>
      <c r="BE346" s="43"/>
      <c r="BF346" s="43"/>
      <c r="BG346" s="43"/>
      <c r="BH346" s="43"/>
      <c r="BI346" s="43"/>
      <c r="BJ346" s="43"/>
    </row>
    <row r="347" spans="52:62" ht="12.75">
      <c r="AZ347" s="43"/>
      <c r="BA347" s="43"/>
      <c r="BB347" s="43"/>
      <c r="BC347" s="43"/>
      <c r="BD347" s="43"/>
      <c r="BE347" s="43"/>
      <c r="BF347" s="43"/>
      <c r="BG347" s="43"/>
      <c r="BH347" s="43"/>
      <c r="BI347" s="43"/>
      <c r="BJ347" s="43"/>
    </row>
    <row r="348" spans="52:62" ht="12.75">
      <c r="AZ348" s="43"/>
      <c r="BA348" s="43"/>
      <c r="BB348" s="43"/>
      <c r="BC348" s="43"/>
      <c r="BD348" s="43"/>
      <c r="BE348" s="43"/>
      <c r="BF348" s="43"/>
      <c r="BG348" s="43"/>
      <c r="BH348" s="43"/>
      <c r="BI348" s="43"/>
      <c r="BJ348" s="43"/>
    </row>
    <row r="349" spans="52:62" ht="12.75">
      <c r="AZ349" s="43"/>
      <c r="BA349" s="43"/>
      <c r="BB349" s="43"/>
      <c r="BC349" s="43"/>
      <c r="BD349" s="43"/>
      <c r="BE349" s="43"/>
      <c r="BF349" s="43"/>
      <c r="BG349" s="43"/>
      <c r="BH349" s="43"/>
      <c r="BI349" s="43"/>
      <c r="BJ349" s="43"/>
    </row>
    <row r="350" spans="52:62" ht="12.75">
      <c r="AZ350" s="43"/>
      <c r="BA350" s="43"/>
      <c r="BB350" s="43"/>
      <c r="BC350" s="43"/>
      <c r="BD350" s="43"/>
      <c r="BE350" s="43"/>
      <c r="BF350" s="43"/>
      <c r="BG350" s="43"/>
      <c r="BH350" s="43"/>
      <c r="BI350" s="43"/>
      <c r="BJ350" s="43"/>
    </row>
    <row r="351" spans="52:62" ht="12.75">
      <c r="AZ351" s="43"/>
      <c r="BA351" s="43"/>
      <c r="BB351" s="43"/>
      <c r="BC351" s="43"/>
      <c r="BD351" s="43"/>
      <c r="BE351" s="43"/>
      <c r="BF351" s="43"/>
      <c r="BG351" s="43"/>
      <c r="BH351" s="43"/>
      <c r="BI351" s="43"/>
      <c r="BJ351" s="43"/>
    </row>
    <row r="352" spans="52:62" ht="12.75">
      <c r="AZ352" s="43"/>
      <c r="BA352" s="43"/>
      <c r="BB352" s="43"/>
      <c r="BC352" s="43"/>
      <c r="BD352" s="43"/>
      <c r="BE352" s="43"/>
      <c r="BF352" s="43"/>
      <c r="BG352" s="43"/>
      <c r="BH352" s="43"/>
      <c r="BI352" s="43"/>
      <c r="BJ352" s="43"/>
    </row>
    <row r="353" spans="52:62" ht="12.75">
      <c r="AZ353" s="43"/>
      <c r="BA353" s="43"/>
      <c r="BB353" s="43"/>
      <c r="BC353" s="43"/>
      <c r="BD353" s="43"/>
      <c r="BE353" s="43"/>
      <c r="BF353" s="43"/>
      <c r="BG353" s="43"/>
      <c r="BH353" s="43"/>
      <c r="BI353" s="43"/>
      <c r="BJ353" s="43"/>
    </row>
    <row r="354" spans="52:62" ht="12.75">
      <c r="AZ354" s="43"/>
      <c r="BA354" s="43"/>
      <c r="BB354" s="43"/>
      <c r="BC354" s="43"/>
      <c r="BD354" s="43"/>
      <c r="BE354" s="43"/>
      <c r="BF354" s="43"/>
      <c r="BG354" s="43"/>
      <c r="BH354" s="43"/>
      <c r="BI354" s="43"/>
      <c r="BJ354" s="43"/>
    </row>
    <row r="355" spans="52:62" ht="12.75">
      <c r="AZ355" s="43"/>
      <c r="BA355" s="43"/>
      <c r="BB355" s="43"/>
      <c r="BC355" s="43"/>
      <c r="BD355" s="43"/>
      <c r="BE355" s="43"/>
      <c r="BF355" s="43"/>
      <c r="BG355" s="43"/>
      <c r="BH355" s="43"/>
      <c r="BI355" s="43"/>
      <c r="BJ355" s="43"/>
    </row>
    <row r="356" spans="52:62" ht="12.75">
      <c r="AZ356" s="43"/>
      <c r="BA356" s="43"/>
      <c r="BB356" s="43"/>
      <c r="BC356" s="43"/>
      <c r="BD356" s="43"/>
      <c r="BE356" s="43"/>
      <c r="BF356" s="43"/>
      <c r="BG356" s="43"/>
      <c r="BH356" s="43"/>
      <c r="BI356" s="43"/>
      <c r="BJ356" s="43"/>
    </row>
    <row r="357" spans="52:62" ht="12.75">
      <c r="AZ357" s="43"/>
      <c r="BA357" s="43"/>
      <c r="BB357" s="43"/>
      <c r="BC357" s="43"/>
      <c r="BD357" s="43"/>
      <c r="BE357" s="43"/>
      <c r="BF357" s="43"/>
      <c r="BG357" s="43"/>
      <c r="BH357" s="43"/>
      <c r="BI357" s="43"/>
      <c r="BJ357" s="43"/>
    </row>
    <row r="358" spans="52:62" ht="12.75">
      <c r="AZ358" s="43"/>
      <c r="BA358" s="43"/>
      <c r="BB358" s="43"/>
      <c r="BC358" s="43"/>
      <c r="BD358" s="43"/>
      <c r="BE358" s="43"/>
      <c r="BF358" s="43"/>
      <c r="BG358" s="43"/>
      <c r="BH358" s="43"/>
      <c r="BI358" s="43"/>
      <c r="BJ358" s="43"/>
    </row>
    <row r="359" spans="52:62" ht="12.75">
      <c r="AZ359" s="43"/>
      <c r="BA359" s="43"/>
      <c r="BB359" s="43"/>
      <c r="BC359" s="43"/>
      <c r="BD359" s="43"/>
      <c r="BE359" s="43"/>
      <c r="BF359" s="43"/>
      <c r="BG359" s="43"/>
      <c r="BH359" s="43"/>
      <c r="BI359" s="43"/>
      <c r="BJ359" s="43"/>
    </row>
    <row r="360" spans="52:62" ht="12.75">
      <c r="AZ360" s="43"/>
      <c r="BA360" s="43"/>
      <c r="BB360" s="43"/>
      <c r="BC360" s="43"/>
      <c r="BD360" s="43"/>
      <c r="BE360" s="43"/>
      <c r="BF360" s="43"/>
      <c r="BG360" s="43"/>
      <c r="BH360" s="43"/>
      <c r="BI360" s="43"/>
      <c r="BJ360" s="43"/>
    </row>
    <row r="361" spans="52:62" ht="12.75">
      <c r="AZ361" s="43"/>
      <c r="BA361" s="43"/>
      <c r="BB361" s="43"/>
      <c r="BC361" s="43"/>
      <c r="BD361" s="43"/>
      <c r="BE361" s="43"/>
      <c r="BF361" s="43"/>
      <c r="BG361" s="43"/>
      <c r="BH361" s="43"/>
      <c r="BI361" s="43"/>
      <c r="BJ361" s="43"/>
    </row>
    <row r="362" spans="52:62" ht="12.75">
      <c r="AZ362" s="43"/>
      <c r="BA362" s="43"/>
      <c r="BB362" s="43"/>
      <c r="BC362" s="43"/>
      <c r="BD362" s="43"/>
      <c r="BE362" s="43"/>
      <c r="BF362" s="43"/>
      <c r="BG362" s="43"/>
      <c r="BH362" s="43"/>
      <c r="BI362" s="43"/>
      <c r="BJ362" s="43"/>
    </row>
    <row r="363" spans="52:62" ht="12.75">
      <c r="AZ363" s="43"/>
      <c r="BA363" s="43"/>
      <c r="BB363" s="43"/>
      <c r="BC363" s="43"/>
      <c r="BD363" s="43"/>
      <c r="BE363" s="43"/>
      <c r="BF363" s="43"/>
      <c r="BG363" s="43"/>
      <c r="BH363" s="43"/>
      <c r="BI363" s="43"/>
      <c r="BJ363" s="43"/>
    </row>
    <row r="364" spans="52:62" ht="12.75">
      <c r="AZ364" s="43"/>
      <c r="BA364" s="43"/>
      <c r="BB364" s="43"/>
      <c r="BC364" s="43"/>
      <c r="BD364" s="43"/>
      <c r="BE364" s="43"/>
      <c r="BF364" s="43"/>
      <c r="BG364" s="43"/>
      <c r="BH364" s="43"/>
      <c r="BI364" s="43"/>
      <c r="BJ364" s="43"/>
    </row>
    <row r="365" spans="52:62" ht="12.75">
      <c r="AZ365" s="43"/>
      <c r="BA365" s="43"/>
      <c r="BB365" s="43"/>
      <c r="BC365" s="43"/>
      <c r="BD365" s="43"/>
      <c r="BE365" s="43"/>
      <c r="BF365" s="43"/>
      <c r="BG365" s="43"/>
      <c r="BH365" s="43"/>
      <c r="BI365" s="43"/>
      <c r="BJ365" s="43"/>
    </row>
    <row r="366" spans="52:62" ht="12.75">
      <c r="AZ366" s="43"/>
      <c r="BA366" s="43"/>
      <c r="BB366" s="43"/>
      <c r="BC366" s="43"/>
      <c r="BD366" s="43"/>
      <c r="BE366" s="43"/>
      <c r="BF366" s="43"/>
      <c r="BG366" s="43"/>
      <c r="BH366" s="43"/>
      <c r="BI366" s="43"/>
      <c r="BJ366" s="43"/>
    </row>
    <row r="367" spans="52:62" ht="12.75">
      <c r="AZ367" s="43"/>
      <c r="BA367" s="43"/>
      <c r="BB367" s="43"/>
      <c r="BC367" s="43"/>
      <c r="BD367" s="43"/>
      <c r="BE367" s="43"/>
      <c r="BF367" s="43"/>
      <c r="BG367" s="43"/>
      <c r="BH367" s="43"/>
      <c r="BI367" s="43"/>
      <c r="BJ367" s="43"/>
    </row>
    <row r="368" spans="52:62" ht="12.75">
      <c r="AZ368" s="43"/>
      <c r="BA368" s="43"/>
      <c r="BB368" s="43"/>
      <c r="BC368" s="43"/>
      <c r="BD368" s="43"/>
      <c r="BE368" s="43"/>
      <c r="BF368" s="43"/>
      <c r="BG368" s="43"/>
      <c r="BH368" s="43"/>
      <c r="BI368" s="43"/>
      <c r="BJ368" s="43"/>
    </row>
    <row r="369" spans="52:62" ht="12.75">
      <c r="AZ369" s="43"/>
      <c r="BA369" s="43"/>
      <c r="BB369" s="43"/>
      <c r="BC369" s="43"/>
      <c r="BD369" s="43"/>
      <c r="BE369" s="43"/>
      <c r="BF369" s="43"/>
      <c r="BG369" s="43"/>
      <c r="BH369" s="43"/>
      <c r="BI369" s="43"/>
      <c r="BJ369" s="43"/>
    </row>
    <row r="370" spans="52:62" ht="12.75">
      <c r="AZ370" s="43"/>
      <c r="BA370" s="43"/>
      <c r="BB370" s="43"/>
      <c r="BC370" s="43"/>
      <c r="BD370" s="43"/>
      <c r="BE370" s="43"/>
      <c r="BF370" s="43"/>
      <c r="BG370" s="43"/>
      <c r="BH370" s="43"/>
      <c r="BI370" s="43"/>
      <c r="BJ370" s="43"/>
    </row>
    <row r="371" spans="52:62" ht="12.75">
      <c r="AZ371" s="43"/>
      <c r="BA371" s="43"/>
      <c r="BB371" s="43"/>
      <c r="BC371" s="43"/>
      <c r="BD371" s="43"/>
      <c r="BE371" s="43"/>
      <c r="BF371" s="43"/>
      <c r="BG371" s="43"/>
      <c r="BH371" s="43"/>
      <c r="BI371" s="43"/>
      <c r="BJ371" s="43"/>
    </row>
    <row r="372" spans="52:62" ht="12.75">
      <c r="AZ372" s="43"/>
      <c r="BA372" s="43"/>
      <c r="BB372" s="43"/>
      <c r="BC372" s="43"/>
      <c r="BD372" s="43"/>
      <c r="BE372" s="43"/>
      <c r="BF372" s="43"/>
      <c r="BG372" s="43"/>
      <c r="BH372" s="43"/>
      <c r="BI372" s="43"/>
      <c r="BJ372" s="43"/>
    </row>
    <row r="373" spans="52:62" ht="12.75">
      <c r="AZ373" s="43"/>
      <c r="BA373" s="43"/>
      <c r="BB373" s="43"/>
      <c r="BC373" s="43"/>
      <c r="BD373" s="43"/>
      <c r="BE373" s="43"/>
      <c r="BF373" s="43"/>
      <c r="BG373" s="43"/>
      <c r="BH373" s="43"/>
      <c r="BI373" s="43"/>
      <c r="BJ373" s="43"/>
    </row>
    <row r="374" spans="52:62" ht="12.75">
      <c r="AZ374" s="43"/>
      <c r="BA374" s="43"/>
      <c r="BB374" s="43"/>
      <c r="BC374" s="43"/>
      <c r="BD374" s="43"/>
      <c r="BE374" s="43"/>
      <c r="BF374" s="43"/>
      <c r="BG374" s="43"/>
      <c r="BH374" s="43"/>
      <c r="BI374" s="43"/>
      <c r="BJ374" s="43"/>
    </row>
    <row r="375" spans="52:62" ht="12.75">
      <c r="AZ375" s="43"/>
      <c r="BA375" s="43"/>
      <c r="BB375" s="43"/>
      <c r="BC375" s="43"/>
      <c r="BD375" s="43"/>
      <c r="BE375" s="43"/>
      <c r="BF375" s="43"/>
      <c r="BG375" s="43"/>
      <c r="BH375" s="43"/>
      <c r="BI375" s="43"/>
      <c r="BJ375" s="43"/>
    </row>
    <row r="376" spans="52:62" ht="12.75">
      <c r="AZ376" s="43"/>
      <c r="BA376" s="43"/>
      <c r="BB376" s="43"/>
      <c r="BC376" s="43"/>
      <c r="BD376" s="43"/>
      <c r="BE376" s="43"/>
      <c r="BF376" s="43"/>
      <c r="BG376" s="43"/>
      <c r="BH376" s="43"/>
      <c r="BI376" s="43"/>
      <c r="BJ376" s="43"/>
    </row>
    <row r="377" spans="52:62" ht="12.75">
      <c r="AZ377" s="43"/>
      <c r="BA377" s="43"/>
      <c r="BB377" s="43"/>
      <c r="BC377" s="43"/>
      <c r="BD377" s="43"/>
      <c r="BE377" s="43"/>
      <c r="BF377" s="43"/>
      <c r="BG377" s="43"/>
      <c r="BH377" s="43"/>
      <c r="BI377" s="43"/>
      <c r="BJ377" s="43"/>
    </row>
    <row r="378" spans="52:62" ht="12.75">
      <c r="AZ378" s="43"/>
      <c r="BA378" s="43"/>
      <c r="BB378" s="43"/>
      <c r="BC378" s="43"/>
      <c r="BD378" s="43"/>
      <c r="BE378" s="43"/>
      <c r="BF378" s="43"/>
      <c r="BG378" s="43"/>
      <c r="BH378" s="43"/>
      <c r="BI378" s="43"/>
      <c r="BJ378" s="43"/>
    </row>
    <row r="379" spans="52:62" ht="12.75">
      <c r="AZ379" s="43"/>
      <c r="BA379" s="43"/>
      <c r="BB379" s="43"/>
      <c r="BC379" s="43"/>
      <c r="BD379" s="43"/>
      <c r="BE379" s="43"/>
      <c r="BF379" s="43"/>
      <c r="BG379" s="43"/>
      <c r="BH379" s="43"/>
      <c r="BI379" s="43"/>
      <c r="BJ379" s="43"/>
    </row>
    <row r="380" spans="52:62" ht="12.75">
      <c r="AZ380" s="43"/>
      <c r="BA380" s="43"/>
      <c r="BB380" s="43"/>
      <c r="BC380" s="43"/>
      <c r="BD380" s="43"/>
      <c r="BE380" s="43"/>
      <c r="BF380" s="43"/>
      <c r="BG380" s="43"/>
      <c r="BH380" s="43"/>
      <c r="BI380" s="43"/>
      <c r="BJ380" s="43"/>
    </row>
    <row r="381" spans="52:62" ht="12.75">
      <c r="AZ381" s="43"/>
      <c r="BA381" s="43"/>
      <c r="BB381" s="43"/>
      <c r="BC381" s="43"/>
      <c r="BD381" s="43"/>
      <c r="BE381" s="43"/>
      <c r="BF381" s="43"/>
      <c r="BG381" s="43"/>
      <c r="BH381" s="43"/>
      <c r="BI381" s="43"/>
      <c r="BJ381" s="43"/>
    </row>
    <row r="382" spans="52:62" ht="12.75">
      <c r="AZ382" s="43"/>
      <c r="BA382" s="43"/>
      <c r="BB382" s="43"/>
      <c r="BC382" s="43"/>
      <c r="BD382" s="43"/>
      <c r="BE382" s="43"/>
      <c r="BF382" s="43"/>
      <c r="BG382" s="43"/>
      <c r="BH382" s="43"/>
      <c r="BI382" s="43"/>
      <c r="BJ382" s="43"/>
    </row>
    <row r="383" spans="52:62" ht="12.75">
      <c r="AZ383" s="43"/>
      <c r="BA383" s="43"/>
      <c r="BB383" s="43"/>
      <c r="BC383" s="43"/>
      <c r="BD383" s="43"/>
      <c r="BE383" s="43"/>
      <c r="BF383" s="43"/>
      <c r="BG383" s="43"/>
      <c r="BH383" s="43"/>
      <c r="BI383" s="43"/>
      <c r="BJ383" s="43"/>
    </row>
    <row r="384" spans="52:62" ht="12.75">
      <c r="AZ384" s="43"/>
      <c r="BA384" s="43"/>
      <c r="BB384" s="43"/>
      <c r="BC384" s="43"/>
      <c r="BD384" s="43"/>
      <c r="BE384" s="43"/>
      <c r="BF384" s="43"/>
      <c r="BG384" s="43"/>
      <c r="BH384" s="43"/>
      <c r="BI384" s="43"/>
      <c r="BJ384" s="43"/>
    </row>
    <row r="385" spans="52:62" ht="12.75">
      <c r="AZ385" s="43"/>
      <c r="BA385" s="43"/>
      <c r="BB385" s="43"/>
      <c r="BC385" s="43"/>
      <c r="BD385" s="43"/>
      <c r="BE385" s="43"/>
      <c r="BF385" s="43"/>
      <c r="BG385" s="43"/>
      <c r="BH385" s="43"/>
      <c r="BI385" s="43"/>
      <c r="BJ385" s="43"/>
    </row>
    <row r="386" spans="52:62" ht="12.75">
      <c r="AZ386" s="43"/>
      <c r="BA386" s="43"/>
      <c r="BB386" s="43"/>
      <c r="BC386" s="43"/>
      <c r="BD386" s="43"/>
      <c r="BE386" s="43"/>
      <c r="BF386" s="43"/>
      <c r="BG386" s="43"/>
      <c r="BH386" s="43"/>
      <c r="BI386" s="43"/>
      <c r="BJ386" s="43"/>
    </row>
    <row r="387" spans="52:62" ht="12.75">
      <c r="AZ387" s="43"/>
      <c r="BA387" s="43"/>
      <c r="BB387" s="43"/>
      <c r="BC387" s="43"/>
      <c r="BD387" s="43"/>
      <c r="BE387" s="43"/>
      <c r="BF387" s="43"/>
      <c r="BG387" s="43"/>
      <c r="BH387" s="43"/>
      <c r="BI387" s="43"/>
      <c r="BJ387" s="43"/>
    </row>
    <row r="388" spans="52:62" ht="12.75">
      <c r="AZ388" s="43"/>
      <c r="BA388" s="43"/>
      <c r="BB388" s="43"/>
      <c r="BC388" s="43"/>
      <c r="BD388" s="43"/>
      <c r="BE388" s="43"/>
      <c r="BF388" s="43"/>
      <c r="BG388" s="43"/>
      <c r="BH388" s="43"/>
      <c r="BI388" s="43"/>
      <c r="BJ388" s="43"/>
    </row>
    <row r="389" spans="52:62" ht="12.75">
      <c r="AZ389" s="43"/>
      <c r="BA389" s="43"/>
      <c r="BB389" s="43"/>
      <c r="BC389" s="43"/>
      <c r="BD389" s="43"/>
      <c r="BE389" s="43"/>
      <c r="BF389" s="43"/>
      <c r="BG389" s="43"/>
      <c r="BH389" s="43"/>
      <c r="BI389" s="43"/>
      <c r="BJ389" s="43"/>
    </row>
    <row r="390" spans="52:62" ht="12.75">
      <c r="AZ390" s="43"/>
      <c r="BA390" s="43"/>
      <c r="BB390" s="43"/>
      <c r="BC390" s="43"/>
      <c r="BD390" s="43"/>
      <c r="BE390" s="43"/>
      <c r="BF390" s="43"/>
      <c r="BG390" s="43"/>
      <c r="BH390" s="43"/>
      <c r="BI390" s="43"/>
      <c r="BJ390" s="43"/>
    </row>
    <row r="391" spans="52:62" ht="12.75">
      <c r="AZ391" s="43"/>
      <c r="BA391" s="43"/>
      <c r="BB391" s="43"/>
      <c r="BC391" s="43"/>
      <c r="BD391" s="43"/>
      <c r="BE391" s="43"/>
      <c r="BF391" s="43"/>
      <c r="BG391" s="43"/>
      <c r="BH391" s="43"/>
      <c r="BI391" s="43"/>
      <c r="BJ391" s="43"/>
    </row>
    <row r="392" spans="52:62" ht="12.75">
      <c r="AZ392" s="43"/>
      <c r="BA392" s="43"/>
      <c r="BB392" s="43"/>
      <c r="BC392" s="43"/>
      <c r="BD392" s="43"/>
      <c r="BE392" s="43"/>
      <c r="BF392" s="43"/>
      <c r="BG392" s="43"/>
      <c r="BH392" s="43"/>
      <c r="BI392" s="43"/>
      <c r="BJ392" s="43"/>
    </row>
    <row r="393" spans="52:62" ht="12.75">
      <c r="AZ393" s="43"/>
      <c r="BA393" s="43"/>
      <c r="BB393" s="43"/>
      <c r="BC393" s="43"/>
      <c r="BD393" s="43"/>
      <c r="BE393" s="43"/>
      <c r="BF393" s="43"/>
      <c r="BG393" s="43"/>
      <c r="BH393" s="43"/>
      <c r="BI393" s="43"/>
      <c r="BJ393" s="43"/>
    </row>
    <row r="394" spans="52:62" ht="12.75">
      <c r="AZ394" s="43"/>
      <c r="BA394" s="43"/>
      <c r="BB394" s="43"/>
      <c r="BC394" s="43"/>
      <c r="BD394" s="43"/>
      <c r="BE394" s="43"/>
      <c r="BF394" s="43"/>
      <c r="BG394" s="43"/>
      <c r="BH394" s="43"/>
      <c r="BI394" s="43"/>
      <c r="BJ394" s="43"/>
    </row>
    <row r="395" spans="52:62" ht="12.75">
      <c r="AZ395" s="43"/>
      <c r="BA395" s="43"/>
      <c r="BB395" s="43"/>
      <c r="BC395" s="43"/>
      <c r="BD395" s="43"/>
      <c r="BE395" s="43"/>
      <c r="BF395" s="43"/>
      <c r="BG395" s="43"/>
      <c r="BH395" s="43"/>
      <c r="BI395" s="43"/>
      <c r="BJ395" s="43"/>
    </row>
    <row r="396" spans="52:62" ht="12.75">
      <c r="AZ396" s="43"/>
      <c r="BA396" s="43"/>
      <c r="BB396" s="43"/>
      <c r="BC396" s="43"/>
      <c r="BD396" s="43"/>
      <c r="BE396" s="43"/>
      <c r="BF396" s="43"/>
      <c r="BG396" s="43"/>
      <c r="BH396" s="43"/>
      <c r="BI396" s="43"/>
      <c r="BJ396" s="43"/>
    </row>
    <row r="397" spans="52:62" ht="12.75">
      <c r="AZ397" s="43"/>
      <c r="BA397" s="43"/>
      <c r="BB397" s="43"/>
      <c r="BC397" s="43"/>
      <c r="BD397" s="43"/>
      <c r="BE397" s="43"/>
      <c r="BF397" s="43"/>
      <c r="BG397" s="43"/>
      <c r="BH397" s="43"/>
      <c r="BI397" s="43"/>
      <c r="BJ397" s="43"/>
    </row>
    <row r="398" spans="52:62" ht="12.75">
      <c r="AZ398" s="43"/>
      <c r="BA398" s="43"/>
      <c r="BB398" s="43"/>
      <c r="BC398" s="43"/>
      <c r="BD398" s="43"/>
      <c r="BE398" s="43"/>
      <c r="BF398" s="43"/>
      <c r="BG398" s="43"/>
      <c r="BH398" s="43"/>
      <c r="BI398" s="43"/>
      <c r="BJ398" s="43"/>
    </row>
    <row r="399" spans="52:62" ht="12.75">
      <c r="AZ399" s="43"/>
      <c r="BA399" s="43"/>
      <c r="BB399" s="43"/>
      <c r="BC399" s="43"/>
      <c r="BD399" s="43"/>
      <c r="BE399" s="43"/>
      <c r="BF399" s="43"/>
      <c r="BG399" s="43"/>
      <c r="BH399" s="43"/>
      <c r="BI399" s="43"/>
      <c r="BJ399" s="43"/>
    </row>
    <row r="400" spans="52:62" ht="12.75">
      <c r="AZ400" s="43"/>
      <c r="BA400" s="43"/>
      <c r="BB400" s="43"/>
      <c r="BC400" s="43"/>
      <c r="BD400" s="43"/>
      <c r="BE400" s="43"/>
      <c r="BF400" s="43"/>
      <c r="BG400" s="43"/>
      <c r="BH400" s="43"/>
      <c r="BI400" s="43"/>
      <c r="BJ400" s="43"/>
    </row>
    <row r="401" spans="52:62" ht="12.75">
      <c r="AZ401" s="43"/>
      <c r="BA401" s="43"/>
      <c r="BB401" s="43"/>
      <c r="BC401" s="43"/>
      <c r="BD401" s="43"/>
      <c r="BE401" s="43"/>
      <c r="BF401" s="43"/>
      <c r="BG401" s="43"/>
      <c r="BH401" s="43"/>
      <c r="BI401" s="43"/>
      <c r="BJ401" s="43"/>
    </row>
    <row r="402" spans="52:62" ht="12.75">
      <c r="AZ402" s="43"/>
      <c r="BA402" s="43"/>
      <c r="BB402" s="43"/>
      <c r="BC402" s="43"/>
      <c r="BD402" s="43"/>
      <c r="BE402" s="43"/>
      <c r="BF402" s="43"/>
      <c r="BG402" s="43"/>
      <c r="BH402" s="43"/>
      <c r="BI402" s="43"/>
      <c r="BJ402" s="43"/>
    </row>
    <row r="403" spans="52:62" ht="12.75">
      <c r="AZ403" s="43"/>
      <c r="BA403" s="43"/>
      <c r="BB403" s="43"/>
      <c r="BC403" s="43"/>
      <c r="BD403" s="43"/>
      <c r="BE403" s="43"/>
      <c r="BF403" s="43"/>
      <c r="BG403" s="43"/>
      <c r="BH403" s="43"/>
      <c r="BI403" s="43"/>
      <c r="BJ403" s="43"/>
    </row>
    <row r="404" spans="52:62" ht="12.75">
      <c r="AZ404" s="43"/>
      <c r="BA404" s="43"/>
      <c r="BB404" s="43"/>
      <c r="BC404" s="43"/>
      <c r="BD404" s="43"/>
      <c r="BE404" s="43"/>
      <c r="BF404" s="43"/>
      <c r="BG404" s="43"/>
      <c r="BH404" s="43"/>
      <c r="BI404" s="43"/>
      <c r="BJ404" s="43"/>
    </row>
    <row r="405" spans="52:62" ht="12.75">
      <c r="AZ405" s="43"/>
      <c r="BA405" s="43"/>
      <c r="BB405" s="43"/>
      <c r="BC405" s="43"/>
      <c r="BD405" s="43"/>
      <c r="BE405" s="43"/>
      <c r="BF405" s="43"/>
      <c r="BG405" s="43"/>
      <c r="BH405" s="43"/>
      <c r="BI405" s="43"/>
      <c r="BJ405" s="43"/>
    </row>
    <row r="406" spans="52:62" ht="12.75">
      <c r="AZ406" s="43"/>
      <c r="BA406" s="43"/>
      <c r="BB406" s="43"/>
      <c r="BC406" s="43"/>
      <c r="BD406" s="43"/>
      <c r="BE406" s="43"/>
      <c r="BF406" s="43"/>
      <c r="BG406" s="43"/>
      <c r="BH406" s="43"/>
      <c r="BI406" s="43"/>
      <c r="BJ406" s="43"/>
    </row>
    <row r="407" spans="52:62" ht="12.75">
      <c r="AZ407" s="43"/>
      <c r="BA407" s="43"/>
      <c r="BB407" s="43"/>
      <c r="BC407" s="43"/>
      <c r="BD407" s="43"/>
      <c r="BE407" s="43"/>
      <c r="BF407" s="43"/>
      <c r="BG407" s="43"/>
      <c r="BH407" s="43"/>
      <c r="BI407" s="43"/>
      <c r="BJ407" s="43"/>
    </row>
    <row r="408" spans="52:62" ht="12.75">
      <c r="AZ408" s="43"/>
      <c r="BA408" s="43"/>
      <c r="BB408" s="43"/>
      <c r="BC408" s="43"/>
      <c r="BD408" s="43"/>
      <c r="BE408" s="43"/>
      <c r="BF408" s="43"/>
      <c r="BG408" s="43"/>
      <c r="BH408" s="43"/>
      <c r="BI408" s="43"/>
      <c r="BJ408" s="43"/>
    </row>
    <row r="409" spans="52:62" ht="12.75">
      <c r="AZ409" s="43"/>
      <c r="BA409" s="43"/>
      <c r="BB409" s="43"/>
      <c r="BC409" s="43"/>
      <c r="BD409" s="43"/>
      <c r="BE409" s="43"/>
      <c r="BF409" s="43"/>
      <c r="BG409" s="43"/>
      <c r="BH409" s="43"/>
      <c r="BI409" s="43"/>
      <c r="BJ409" s="43"/>
    </row>
    <row r="410" spans="52:62" ht="12.75">
      <c r="AZ410" s="43"/>
      <c r="BA410" s="43"/>
      <c r="BB410" s="43"/>
      <c r="BC410" s="43"/>
      <c r="BD410" s="43"/>
      <c r="BE410" s="43"/>
      <c r="BF410" s="43"/>
      <c r="BG410" s="43"/>
      <c r="BH410" s="43"/>
      <c r="BI410" s="43"/>
      <c r="BJ410" s="43"/>
    </row>
    <row r="411" spans="52:62" ht="12.75">
      <c r="AZ411" s="43"/>
      <c r="BA411" s="43"/>
      <c r="BB411" s="43"/>
      <c r="BC411" s="43"/>
      <c r="BD411" s="43"/>
      <c r="BE411" s="43"/>
      <c r="BF411" s="43"/>
      <c r="BG411" s="43"/>
      <c r="BH411" s="43"/>
      <c r="BI411" s="43"/>
      <c r="BJ411" s="43"/>
    </row>
    <row r="412" spans="52:62" ht="12.75">
      <c r="AZ412" s="43"/>
      <c r="BA412" s="43"/>
      <c r="BB412" s="43"/>
      <c r="BC412" s="43"/>
      <c r="BD412" s="43"/>
      <c r="BE412" s="43"/>
      <c r="BF412" s="43"/>
      <c r="BG412" s="43"/>
      <c r="BH412" s="43"/>
      <c r="BI412" s="43"/>
      <c r="BJ412" s="43"/>
    </row>
    <row r="413" spans="52:62" ht="12.75">
      <c r="AZ413" s="43"/>
      <c r="BA413" s="43"/>
      <c r="BB413" s="43"/>
      <c r="BC413" s="43"/>
      <c r="BD413" s="43"/>
      <c r="BE413" s="43"/>
      <c r="BF413" s="43"/>
      <c r="BG413" s="43"/>
      <c r="BH413" s="43"/>
      <c r="BI413" s="43"/>
      <c r="BJ413" s="43"/>
    </row>
    <row r="414" spans="52:62" ht="12.75">
      <c r="AZ414" s="43"/>
      <c r="BA414" s="43"/>
      <c r="BB414" s="43"/>
      <c r="BC414" s="43"/>
      <c r="BD414" s="43"/>
      <c r="BE414" s="43"/>
      <c r="BF414" s="43"/>
      <c r="BG414" s="43"/>
      <c r="BH414" s="43"/>
      <c r="BI414" s="43"/>
      <c r="BJ414" s="43"/>
    </row>
    <row r="415" spans="52:62" ht="12.75">
      <c r="AZ415" s="43"/>
      <c r="BA415" s="43"/>
      <c r="BB415" s="43"/>
      <c r="BC415" s="43"/>
      <c r="BD415" s="43"/>
      <c r="BE415" s="43"/>
      <c r="BF415" s="43"/>
      <c r="BG415" s="43"/>
      <c r="BH415" s="43"/>
      <c r="BI415" s="43"/>
      <c r="BJ415" s="43"/>
    </row>
    <row r="416" spans="52:62" ht="12.75">
      <c r="AZ416" s="43"/>
      <c r="BA416" s="43"/>
      <c r="BB416" s="43"/>
      <c r="BC416" s="43"/>
      <c r="BD416" s="43"/>
      <c r="BE416" s="43"/>
      <c r="BF416" s="43"/>
      <c r="BG416" s="43"/>
      <c r="BH416" s="43"/>
      <c r="BI416" s="43"/>
      <c r="BJ416" s="43"/>
    </row>
    <row r="417" spans="52:62" ht="12.75">
      <c r="AZ417" s="43"/>
      <c r="BA417" s="43"/>
      <c r="BB417" s="43"/>
      <c r="BC417" s="43"/>
      <c r="BD417" s="43"/>
      <c r="BE417" s="43"/>
      <c r="BF417" s="43"/>
      <c r="BG417" s="43"/>
      <c r="BH417" s="43"/>
      <c r="BI417" s="43"/>
      <c r="BJ417" s="43"/>
    </row>
    <row r="418" spans="52:62" ht="12.75">
      <c r="AZ418" s="43"/>
      <c r="BA418" s="43"/>
      <c r="BB418" s="43"/>
      <c r="BC418" s="43"/>
      <c r="BD418" s="43"/>
      <c r="BE418" s="43"/>
      <c r="BF418" s="43"/>
      <c r="BG418" s="43"/>
      <c r="BH418" s="43"/>
      <c r="BI418" s="43"/>
      <c r="BJ418" s="43"/>
    </row>
    <row r="419" spans="52:62" ht="12.75">
      <c r="AZ419" s="43"/>
      <c r="BA419" s="43"/>
      <c r="BB419" s="43"/>
      <c r="BC419" s="43"/>
      <c r="BD419" s="43"/>
      <c r="BE419" s="43"/>
      <c r="BF419" s="43"/>
      <c r="BG419" s="43"/>
      <c r="BH419" s="43"/>
      <c r="BI419" s="43"/>
      <c r="BJ419" s="43"/>
    </row>
    <row r="420" spans="52:62" ht="12.75">
      <c r="AZ420" s="43"/>
      <c r="BA420" s="43"/>
      <c r="BB420" s="43"/>
      <c r="BC420" s="43"/>
      <c r="BD420" s="43"/>
      <c r="BE420" s="43"/>
      <c r="BF420" s="43"/>
      <c r="BG420" s="43"/>
      <c r="BH420" s="43"/>
      <c r="BI420" s="43"/>
      <c r="BJ420" s="43"/>
    </row>
    <row r="421" spans="52:62" ht="12.75">
      <c r="AZ421" s="43"/>
      <c r="BA421" s="43"/>
      <c r="BB421" s="43"/>
      <c r="BC421" s="43"/>
      <c r="BD421" s="43"/>
      <c r="BE421" s="43"/>
      <c r="BF421" s="43"/>
      <c r="BG421" s="43"/>
      <c r="BH421" s="43"/>
      <c r="BI421" s="43"/>
      <c r="BJ421" s="43"/>
    </row>
    <row r="422" spans="52:62" ht="12.75">
      <c r="AZ422" s="43"/>
      <c r="BA422" s="43"/>
      <c r="BB422" s="43"/>
      <c r="BC422" s="43"/>
      <c r="BD422" s="43"/>
      <c r="BE422" s="43"/>
      <c r="BF422" s="43"/>
      <c r="BG422" s="43"/>
      <c r="BH422" s="43"/>
      <c r="BI422" s="43"/>
      <c r="BJ422" s="43"/>
    </row>
    <row r="423" spans="52:62" ht="12.75">
      <c r="AZ423" s="43"/>
      <c r="BA423" s="43"/>
      <c r="BB423" s="43"/>
      <c r="BC423" s="43"/>
      <c r="BD423" s="43"/>
      <c r="BE423" s="43"/>
      <c r="BF423" s="43"/>
      <c r="BG423" s="43"/>
      <c r="BH423" s="43"/>
      <c r="BI423" s="43"/>
      <c r="BJ423" s="43"/>
    </row>
    <row r="424" spans="52:62" ht="12.75">
      <c r="AZ424" s="43"/>
      <c r="BA424" s="43"/>
      <c r="BB424" s="43"/>
      <c r="BC424" s="43"/>
      <c r="BD424" s="43"/>
      <c r="BE424" s="43"/>
      <c r="BF424" s="43"/>
      <c r="BG424" s="43"/>
      <c r="BH424" s="43"/>
      <c r="BI424" s="43"/>
      <c r="BJ424" s="43"/>
    </row>
    <row r="425" spans="52:62" ht="12.75">
      <c r="AZ425" s="43"/>
      <c r="BA425" s="43"/>
      <c r="BB425" s="43"/>
      <c r="BC425" s="43"/>
      <c r="BD425" s="43"/>
      <c r="BE425" s="43"/>
      <c r="BF425" s="43"/>
      <c r="BG425" s="43"/>
      <c r="BH425" s="43"/>
      <c r="BI425" s="43"/>
      <c r="BJ425" s="43"/>
    </row>
    <row r="426" spans="52:62" ht="12.75">
      <c r="AZ426" s="43"/>
      <c r="BA426" s="43"/>
      <c r="BB426" s="43"/>
      <c r="BC426" s="43"/>
      <c r="BD426" s="43"/>
      <c r="BE426" s="43"/>
      <c r="BF426" s="43"/>
      <c r="BG426" s="43"/>
      <c r="BH426" s="43"/>
      <c r="BI426" s="43"/>
      <c r="BJ426" s="43"/>
    </row>
    <row r="427" spans="52:62" ht="12.75">
      <c r="AZ427" s="43"/>
      <c r="BA427" s="43"/>
      <c r="BB427" s="43"/>
      <c r="BC427" s="43"/>
      <c r="BD427" s="43"/>
      <c r="BE427" s="43"/>
      <c r="BF427" s="43"/>
      <c r="BG427" s="43"/>
      <c r="BH427" s="43"/>
      <c r="BI427" s="43"/>
      <c r="BJ427" s="43"/>
    </row>
    <row r="428" spans="52:62" ht="12.75">
      <c r="AZ428" s="43"/>
      <c r="BA428" s="43"/>
      <c r="BB428" s="43"/>
      <c r="BC428" s="43"/>
      <c r="BD428" s="43"/>
      <c r="BE428" s="43"/>
      <c r="BF428" s="43"/>
      <c r="BG428" s="43"/>
      <c r="BH428" s="43"/>
      <c r="BI428" s="43"/>
      <c r="BJ428" s="43"/>
    </row>
    <row r="429" spans="52:62" ht="12.75">
      <c r="AZ429" s="43"/>
      <c r="BA429" s="43"/>
      <c r="BB429" s="43"/>
      <c r="BC429" s="43"/>
      <c r="BD429" s="43"/>
      <c r="BE429" s="43"/>
      <c r="BF429" s="43"/>
      <c r="BG429" s="43"/>
      <c r="BH429" s="43"/>
      <c r="BI429" s="43"/>
      <c r="BJ429" s="43"/>
    </row>
    <row r="430" spans="52:62" ht="12.75">
      <c r="AZ430" s="43"/>
      <c r="BA430" s="43"/>
      <c r="BB430" s="43"/>
      <c r="BC430" s="43"/>
      <c r="BD430" s="43"/>
      <c r="BE430" s="43"/>
      <c r="BF430" s="43"/>
      <c r="BG430" s="43"/>
      <c r="BH430" s="43"/>
      <c r="BI430" s="43"/>
      <c r="BJ430" s="43"/>
    </row>
    <row r="431" spans="52:62" ht="12.75">
      <c r="AZ431" s="43"/>
      <c r="BA431" s="43"/>
      <c r="BB431" s="43"/>
      <c r="BC431" s="43"/>
      <c r="BD431" s="43"/>
      <c r="BE431" s="43"/>
      <c r="BF431" s="43"/>
      <c r="BG431" s="43"/>
      <c r="BH431" s="43"/>
      <c r="BI431" s="43"/>
      <c r="BJ431" s="43"/>
    </row>
    <row r="432" spans="52:62" ht="12.75">
      <c r="AZ432" s="43"/>
      <c r="BA432" s="43"/>
      <c r="BB432" s="43"/>
      <c r="BC432" s="43"/>
      <c r="BD432" s="43"/>
      <c r="BE432" s="43"/>
      <c r="BF432" s="43"/>
      <c r="BG432" s="43"/>
      <c r="BH432" s="43"/>
      <c r="BI432" s="43"/>
      <c r="BJ432" s="43"/>
    </row>
    <row r="433" spans="52:62" ht="12.75">
      <c r="AZ433" s="43"/>
      <c r="BA433" s="43"/>
      <c r="BB433" s="43"/>
      <c r="BC433" s="43"/>
      <c r="BD433" s="43"/>
      <c r="BE433" s="43"/>
      <c r="BF433" s="43"/>
      <c r="BG433" s="43"/>
      <c r="BH433" s="43"/>
      <c r="BI433" s="43"/>
      <c r="BJ433" s="43"/>
    </row>
    <row r="434" spans="52:62" ht="12.75">
      <c r="AZ434" s="43"/>
      <c r="BA434" s="43"/>
      <c r="BB434" s="43"/>
      <c r="BC434" s="43"/>
      <c r="BD434" s="43"/>
      <c r="BE434" s="43"/>
      <c r="BF434" s="43"/>
      <c r="BG434" s="43"/>
      <c r="BH434" s="43"/>
      <c r="BI434" s="43"/>
      <c r="BJ434" s="43"/>
    </row>
    <row r="435" spans="52:62" ht="12.75">
      <c r="AZ435" s="43"/>
      <c r="BA435" s="43"/>
      <c r="BB435" s="43"/>
      <c r="BC435" s="43"/>
      <c r="BD435" s="43"/>
      <c r="BE435" s="43"/>
      <c r="BF435" s="43"/>
      <c r="BG435" s="43"/>
      <c r="BH435" s="43"/>
      <c r="BI435" s="43"/>
      <c r="BJ435" s="43"/>
    </row>
    <row r="436" spans="52:62" ht="12.75">
      <c r="AZ436" s="43"/>
      <c r="BA436" s="43"/>
      <c r="BB436" s="43"/>
      <c r="BC436" s="43"/>
      <c r="BD436" s="43"/>
      <c r="BE436" s="43"/>
      <c r="BF436" s="43"/>
      <c r="BG436" s="43"/>
      <c r="BH436" s="43"/>
      <c r="BI436" s="43"/>
      <c r="BJ436" s="43"/>
    </row>
    <row r="437" spans="52:62" ht="12.75">
      <c r="AZ437" s="43"/>
      <c r="BA437" s="43"/>
      <c r="BB437" s="43"/>
      <c r="BC437" s="43"/>
      <c r="BD437" s="43"/>
      <c r="BE437" s="43"/>
      <c r="BF437" s="43"/>
      <c r="BG437" s="43"/>
      <c r="BH437" s="43"/>
      <c r="BI437" s="43"/>
      <c r="BJ437" s="43"/>
    </row>
    <row r="438" spans="52:62" ht="12.75">
      <c r="AZ438" s="43"/>
      <c r="BA438" s="43"/>
      <c r="BB438" s="43"/>
      <c r="BC438" s="43"/>
      <c r="BD438" s="43"/>
      <c r="BE438" s="43"/>
      <c r="BF438" s="43"/>
      <c r="BG438" s="43"/>
      <c r="BH438" s="43"/>
      <c r="BI438" s="43"/>
      <c r="BJ438" s="43"/>
    </row>
    <row r="439" spans="52:62" ht="12.75">
      <c r="AZ439" s="43"/>
      <c r="BA439" s="43"/>
      <c r="BB439" s="43"/>
      <c r="BC439" s="43"/>
      <c r="BD439" s="43"/>
      <c r="BE439" s="43"/>
      <c r="BF439" s="43"/>
      <c r="BG439" s="43"/>
      <c r="BH439" s="43"/>
      <c r="BI439" s="43"/>
      <c r="BJ439" s="43"/>
    </row>
    <row r="440" spans="52:62" ht="12.75">
      <c r="AZ440" s="43"/>
      <c r="BA440" s="43"/>
      <c r="BB440" s="43"/>
      <c r="BC440" s="43"/>
      <c r="BD440" s="43"/>
      <c r="BE440" s="43"/>
      <c r="BF440" s="43"/>
      <c r="BG440" s="43"/>
      <c r="BH440" s="43"/>
      <c r="BI440" s="43"/>
      <c r="BJ440" s="43"/>
    </row>
    <row r="441" spans="52:62" ht="12.75">
      <c r="AZ441" s="43"/>
      <c r="BA441" s="43"/>
      <c r="BB441" s="43"/>
      <c r="BC441" s="43"/>
      <c r="BD441" s="43"/>
      <c r="BE441" s="43"/>
      <c r="BF441" s="43"/>
      <c r="BG441" s="43"/>
      <c r="BH441" s="43"/>
      <c r="BI441" s="43"/>
      <c r="BJ441" s="43"/>
    </row>
    <row r="442" spans="52:62" ht="12.75">
      <c r="AZ442" s="43"/>
      <c r="BA442" s="43"/>
      <c r="BB442" s="43"/>
      <c r="BC442" s="43"/>
      <c r="BD442" s="43"/>
      <c r="BE442" s="43"/>
      <c r="BF442" s="43"/>
      <c r="BG442" s="43"/>
      <c r="BH442" s="43"/>
      <c r="BI442" s="43"/>
      <c r="BJ442" s="43"/>
    </row>
    <row r="443" spans="52:62" ht="12.75">
      <c r="AZ443" s="43"/>
      <c r="BA443" s="43"/>
      <c r="BB443" s="43"/>
      <c r="BC443" s="43"/>
      <c r="BD443" s="43"/>
      <c r="BE443" s="43"/>
      <c r="BF443" s="43"/>
      <c r="BG443" s="43"/>
      <c r="BH443" s="43"/>
      <c r="BI443" s="43"/>
      <c r="BJ443" s="43"/>
    </row>
    <row r="444" spans="52:62" ht="12.75">
      <c r="AZ444" s="43"/>
      <c r="BA444" s="43"/>
      <c r="BB444" s="43"/>
      <c r="BC444" s="43"/>
      <c r="BD444" s="43"/>
      <c r="BE444" s="43"/>
      <c r="BF444" s="43"/>
      <c r="BG444" s="43"/>
      <c r="BH444" s="43"/>
      <c r="BI444" s="43"/>
      <c r="BJ444" s="43"/>
    </row>
    <row r="445" spans="52:62" ht="12.75">
      <c r="AZ445" s="43"/>
      <c r="BA445" s="43"/>
      <c r="BB445" s="43"/>
      <c r="BC445" s="43"/>
      <c r="BD445" s="43"/>
      <c r="BE445" s="43"/>
      <c r="BF445" s="43"/>
      <c r="BG445" s="43"/>
      <c r="BH445" s="43"/>
      <c r="BI445" s="43"/>
      <c r="BJ445" s="43"/>
    </row>
    <row r="446" spans="52:62" ht="12.75">
      <c r="AZ446" s="43"/>
      <c r="BA446" s="43"/>
      <c r="BB446" s="43"/>
      <c r="BC446" s="43"/>
      <c r="BD446" s="43"/>
      <c r="BE446" s="43"/>
      <c r="BF446" s="43"/>
      <c r="BG446" s="43"/>
      <c r="BH446" s="43"/>
      <c r="BI446" s="43"/>
      <c r="BJ446" s="43"/>
    </row>
    <row r="447" spans="52:62" ht="12.75">
      <c r="AZ447" s="43"/>
      <c r="BA447" s="43"/>
      <c r="BB447" s="43"/>
      <c r="BC447" s="43"/>
      <c r="BD447" s="43"/>
      <c r="BE447" s="43"/>
      <c r="BF447" s="43"/>
      <c r="BG447" s="43"/>
      <c r="BH447" s="43"/>
      <c r="BI447" s="43"/>
      <c r="BJ447" s="43"/>
    </row>
    <row r="448" spans="52:62" ht="12.75">
      <c r="AZ448" s="43"/>
      <c r="BA448" s="43"/>
      <c r="BB448" s="43"/>
      <c r="BC448" s="43"/>
      <c r="BD448" s="43"/>
      <c r="BE448" s="43"/>
      <c r="BF448" s="43"/>
      <c r="BG448" s="43"/>
      <c r="BH448" s="43"/>
      <c r="BI448" s="43"/>
      <c r="BJ448" s="43"/>
    </row>
    <row r="449" spans="52:62" ht="12.75">
      <c r="AZ449" s="43"/>
      <c r="BA449" s="43"/>
      <c r="BB449" s="43"/>
      <c r="BC449" s="43"/>
      <c r="BD449" s="43"/>
      <c r="BE449" s="43"/>
      <c r="BF449" s="43"/>
      <c r="BG449" s="43"/>
      <c r="BH449" s="43"/>
      <c r="BI449" s="43"/>
      <c r="BJ449" s="43"/>
    </row>
    <row r="450" spans="52:62" ht="12.75">
      <c r="AZ450" s="43"/>
      <c r="BA450" s="43"/>
      <c r="BB450" s="43"/>
      <c r="BC450" s="43"/>
      <c r="BD450" s="43"/>
      <c r="BE450" s="43"/>
      <c r="BF450" s="43"/>
      <c r="BG450" s="43"/>
      <c r="BH450" s="43"/>
      <c r="BI450" s="43"/>
      <c r="BJ450" s="43"/>
    </row>
    <row r="451" spans="52:62" ht="12.75">
      <c r="AZ451" s="43"/>
      <c r="BA451" s="43"/>
      <c r="BB451" s="43"/>
      <c r="BC451" s="43"/>
      <c r="BD451" s="43"/>
      <c r="BE451" s="43"/>
      <c r="BF451" s="43"/>
      <c r="BG451" s="43"/>
      <c r="BH451" s="43"/>
      <c r="BI451" s="43"/>
      <c r="BJ451" s="43"/>
    </row>
    <row r="452" spans="52:62" ht="12.75">
      <c r="AZ452" s="43"/>
      <c r="BA452" s="43"/>
      <c r="BB452" s="43"/>
      <c r="BC452" s="43"/>
      <c r="BD452" s="43"/>
      <c r="BE452" s="43"/>
      <c r="BF452" s="43"/>
      <c r="BG452" s="43"/>
      <c r="BH452" s="43"/>
      <c r="BI452" s="43"/>
      <c r="BJ452" s="43"/>
    </row>
    <row r="453" spans="52:62" ht="12.75">
      <c r="AZ453" s="43"/>
      <c r="BA453" s="43"/>
      <c r="BB453" s="43"/>
      <c r="BC453" s="43"/>
      <c r="BD453" s="43"/>
      <c r="BE453" s="43"/>
      <c r="BF453" s="43"/>
      <c r="BG453" s="43"/>
      <c r="BH453" s="43"/>
      <c r="BI453" s="43"/>
      <c r="BJ453" s="43"/>
    </row>
    <row r="454" spans="52:62" ht="12.75">
      <c r="AZ454" s="43"/>
      <c r="BA454" s="43"/>
      <c r="BB454" s="43"/>
      <c r="BC454" s="43"/>
      <c r="BD454" s="43"/>
      <c r="BE454" s="43"/>
      <c r="BF454" s="43"/>
      <c r="BG454" s="43"/>
      <c r="BH454" s="43"/>
      <c r="BI454" s="43"/>
      <c r="BJ454" s="43"/>
    </row>
    <row r="455" spans="52:62" ht="12.75">
      <c r="AZ455" s="43"/>
      <c r="BA455" s="43"/>
      <c r="BB455" s="43"/>
      <c r="BC455" s="43"/>
      <c r="BD455" s="43"/>
      <c r="BE455" s="43"/>
      <c r="BF455" s="43"/>
      <c r="BG455" s="43"/>
      <c r="BH455" s="43"/>
      <c r="BI455" s="43"/>
      <c r="BJ455" s="43"/>
    </row>
    <row r="456" spans="52:62" ht="12.75">
      <c r="AZ456" s="43"/>
      <c r="BA456" s="43"/>
      <c r="BB456" s="43"/>
      <c r="BC456" s="43"/>
      <c r="BD456" s="43"/>
      <c r="BE456" s="43"/>
      <c r="BF456" s="43"/>
      <c r="BG456" s="43"/>
      <c r="BH456" s="43"/>
      <c r="BI456" s="43"/>
      <c r="BJ456" s="43"/>
    </row>
    <row r="457" spans="52:62" ht="12.75">
      <c r="AZ457" s="43"/>
      <c r="BA457" s="43"/>
      <c r="BB457" s="43"/>
      <c r="BC457" s="43"/>
      <c r="BD457" s="43"/>
      <c r="BE457" s="43"/>
      <c r="BF457" s="43"/>
      <c r="BG457" s="43"/>
      <c r="BH457" s="43"/>
      <c r="BI457" s="43"/>
      <c r="BJ457" s="43"/>
    </row>
    <row r="458" spans="52:62" ht="12.75">
      <c r="AZ458" s="43"/>
      <c r="BA458" s="43"/>
      <c r="BB458" s="43"/>
      <c r="BC458" s="43"/>
      <c r="BD458" s="43"/>
      <c r="BE458" s="43"/>
      <c r="BF458" s="43"/>
      <c r="BG458" s="43"/>
      <c r="BH458" s="43"/>
      <c r="BI458" s="43"/>
      <c r="BJ458" s="43"/>
    </row>
    <row r="459" spans="52:62" ht="12.75">
      <c r="AZ459" s="43"/>
      <c r="BA459" s="43"/>
      <c r="BB459" s="43"/>
      <c r="BC459" s="43"/>
      <c r="BD459" s="43"/>
      <c r="BE459" s="43"/>
      <c r="BF459" s="43"/>
      <c r="BG459" s="43"/>
      <c r="BH459" s="43"/>
      <c r="BI459" s="43"/>
      <c r="BJ459" s="43"/>
    </row>
    <row r="460" spans="52:62" ht="12.75">
      <c r="AZ460" s="43"/>
      <c r="BA460" s="43"/>
      <c r="BB460" s="43"/>
      <c r="BC460" s="43"/>
      <c r="BD460" s="43"/>
      <c r="BE460" s="43"/>
      <c r="BF460" s="43"/>
      <c r="BG460" s="43"/>
      <c r="BH460" s="43"/>
      <c r="BI460" s="43"/>
      <c r="BJ460" s="43"/>
    </row>
    <row r="461" spans="52:62" ht="12.75">
      <c r="AZ461" s="43"/>
      <c r="BA461" s="43"/>
      <c r="BB461" s="43"/>
      <c r="BC461" s="43"/>
      <c r="BD461" s="43"/>
      <c r="BE461" s="43"/>
      <c r="BF461" s="43"/>
      <c r="BG461" s="43"/>
      <c r="BH461" s="43"/>
      <c r="BI461" s="43"/>
      <c r="BJ461" s="43"/>
    </row>
    <row r="462" spans="52:62" ht="12.75">
      <c r="AZ462" s="43"/>
      <c r="BA462" s="43"/>
      <c r="BB462" s="43"/>
      <c r="BC462" s="43"/>
      <c r="BD462" s="43"/>
      <c r="BE462" s="43"/>
      <c r="BF462" s="43"/>
      <c r="BG462" s="43"/>
      <c r="BH462" s="43"/>
      <c r="BI462" s="43"/>
      <c r="BJ462" s="43"/>
    </row>
    <row r="463" spans="52:62" ht="12.75">
      <c r="AZ463" s="43"/>
      <c r="BA463" s="43"/>
      <c r="BB463" s="43"/>
      <c r="BC463" s="43"/>
      <c r="BD463" s="43"/>
      <c r="BE463" s="43"/>
      <c r="BF463" s="43"/>
      <c r="BG463" s="43"/>
      <c r="BH463" s="43"/>
      <c r="BI463" s="43"/>
      <c r="BJ463" s="43"/>
    </row>
    <row r="464" spans="52:62" ht="12.75">
      <c r="AZ464" s="43"/>
      <c r="BA464" s="43"/>
      <c r="BB464" s="43"/>
      <c r="BC464" s="43"/>
      <c r="BD464" s="43"/>
      <c r="BE464" s="43"/>
      <c r="BF464" s="43"/>
      <c r="BG464" s="43"/>
      <c r="BH464" s="43"/>
      <c r="BI464" s="43"/>
      <c r="BJ464" s="43"/>
    </row>
    <row r="465" spans="52:62" ht="12.75">
      <c r="AZ465" s="43"/>
      <c r="BA465" s="43"/>
      <c r="BB465" s="43"/>
      <c r="BC465" s="43"/>
      <c r="BD465" s="43"/>
      <c r="BE465" s="43"/>
      <c r="BF465" s="43"/>
      <c r="BG465" s="43"/>
      <c r="BH465" s="43"/>
      <c r="BI465" s="43"/>
      <c r="BJ465" s="43"/>
    </row>
    <row r="466" spans="52:62" ht="12.75">
      <c r="AZ466" s="43"/>
      <c r="BA466" s="43"/>
      <c r="BB466" s="43"/>
      <c r="BC466" s="43"/>
      <c r="BD466" s="43"/>
      <c r="BE466" s="43"/>
      <c r="BF466" s="43"/>
      <c r="BG466" s="43"/>
      <c r="BH466" s="43"/>
      <c r="BI466" s="43"/>
      <c r="BJ466" s="43"/>
    </row>
    <row r="467" spans="52:62" ht="12.75">
      <c r="AZ467" s="43"/>
      <c r="BA467" s="43"/>
      <c r="BB467" s="43"/>
      <c r="BC467" s="43"/>
      <c r="BD467" s="43"/>
      <c r="BE467" s="43"/>
      <c r="BF467" s="43"/>
      <c r="BG467" s="43"/>
      <c r="BH467" s="43"/>
      <c r="BI467" s="43"/>
      <c r="BJ467" s="43"/>
    </row>
    <row r="468" spans="52:62" ht="12.75">
      <c r="AZ468" s="43"/>
      <c r="BA468" s="43"/>
      <c r="BB468" s="43"/>
      <c r="BC468" s="43"/>
      <c r="BD468" s="43"/>
      <c r="BE468" s="43"/>
      <c r="BF468" s="43"/>
      <c r="BG468" s="43"/>
      <c r="BH468" s="43"/>
      <c r="BI468" s="43"/>
      <c r="BJ468" s="43"/>
    </row>
    <row r="469" spans="52:62" ht="12.75">
      <c r="AZ469" s="43"/>
      <c r="BA469" s="43"/>
      <c r="BB469" s="43"/>
      <c r="BC469" s="43"/>
      <c r="BD469" s="43"/>
      <c r="BE469" s="43"/>
      <c r="BF469" s="43"/>
      <c r="BG469" s="43"/>
      <c r="BH469" s="43"/>
      <c r="BI469" s="43"/>
      <c r="BJ469" s="43"/>
    </row>
    <row r="470" spans="52:62" ht="12.75">
      <c r="AZ470" s="43"/>
      <c r="BA470" s="43"/>
      <c r="BB470" s="43"/>
      <c r="BC470" s="43"/>
      <c r="BD470" s="43"/>
      <c r="BE470" s="43"/>
      <c r="BF470" s="43"/>
      <c r="BG470" s="43"/>
      <c r="BH470" s="43"/>
      <c r="BI470" s="43"/>
      <c r="BJ470" s="43"/>
    </row>
    <row r="471" spans="52:62" ht="12.75">
      <c r="AZ471" s="43"/>
      <c r="BA471" s="43"/>
      <c r="BB471" s="43"/>
      <c r="BC471" s="43"/>
      <c r="BD471" s="43"/>
      <c r="BE471" s="43"/>
      <c r="BF471" s="43"/>
      <c r="BG471" s="43"/>
      <c r="BH471" s="43"/>
      <c r="BI471" s="43"/>
      <c r="BJ471" s="43"/>
    </row>
    <row r="472" spans="52:62" ht="12.75">
      <c r="AZ472" s="43"/>
      <c r="BA472" s="43"/>
      <c r="BB472" s="43"/>
      <c r="BC472" s="43"/>
      <c r="BD472" s="43"/>
      <c r="BE472" s="43"/>
      <c r="BF472" s="43"/>
      <c r="BG472" s="43"/>
      <c r="BH472" s="43"/>
      <c r="BI472" s="43"/>
      <c r="BJ472" s="43"/>
    </row>
    <row r="473" spans="52:62" ht="12.75">
      <c r="AZ473" s="43"/>
      <c r="BA473" s="43"/>
      <c r="BB473" s="43"/>
      <c r="BC473" s="43"/>
      <c r="BD473" s="43"/>
      <c r="BE473" s="43"/>
      <c r="BF473" s="43"/>
      <c r="BG473" s="43"/>
      <c r="BH473" s="43"/>
      <c r="BI473" s="43"/>
      <c r="BJ473" s="43"/>
    </row>
    <row r="474" spans="52:62" ht="12.75">
      <c r="AZ474" s="43"/>
      <c r="BA474" s="43"/>
      <c r="BB474" s="43"/>
      <c r="BC474" s="43"/>
      <c r="BD474" s="43"/>
      <c r="BE474" s="43"/>
      <c r="BF474" s="43"/>
      <c r="BG474" s="43"/>
      <c r="BH474" s="43"/>
      <c r="BI474" s="43"/>
      <c r="BJ474" s="43"/>
    </row>
    <row r="475" spans="52:62" ht="12.75">
      <c r="AZ475" s="43"/>
      <c r="BA475" s="43"/>
      <c r="BB475" s="43"/>
      <c r="BC475" s="43"/>
      <c r="BD475" s="43"/>
      <c r="BE475" s="43"/>
      <c r="BF475" s="43"/>
      <c r="BG475" s="43"/>
      <c r="BH475" s="43"/>
      <c r="BI475" s="43"/>
      <c r="BJ475" s="43"/>
    </row>
    <row r="476" spans="52:62" ht="12.75">
      <c r="AZ476" s="43"/>
      <c r="BA476" s="43"/>
      <c r="BB476" s="43"/>
      <c r="BC476" s="43"/>
      <c r="BD476" s="43"/>
      <c r="BE476" s="43"/>
      <c r="BF476" s="43"/>
      <c r="BG476" s="43"/>
      <c r="BH476" s="43"/>
      <c r="BI476" s="43"/>
      <c r="BJ476" s="43"/>
    </row>
    <row r="477" spans="52:62" ht="12.75">
      <c r="AZ477" s="43"/>
      <c r="BA477" s="43"/>
      <c r="BB477" s="43"/>
      <c r="BC477" s="43"/>
      <c r="BD477" s="43"/>
      <c r="BE477" s="43"/>
      <c r="BF477" s="43"/>
      <c r="BG477" s="43"/>
      <c r="BH477" s="43"/>
      <c r="BI477" s="43"/>
      <c r="BJ477" s="43"/>
    </row>
    <row r="478" spans="52:62" ht="12.75">
      <c r="AZ478" s="43"/>
      <c r="BA478" s="43"/>
      <c r="BB478" s="43"/>
      <c r="BC478" s="43"/>
      <c r="BD478" s="43"/>
      <c r="BE478" s="43"/>
      <c r="BF478" s="43"/>
      <c r="BG478" s="43"/>
      <c r="BH478" s="43"/>
      <c r="BI478" s="43"/>
      <c r="BJ478" s="43"/>
    </row>
    <row r="479" spans="52:62" ht="12.75">
      <c r="AZ479" s="43"/>
      <c r="BA479" s="43"/>
      <c r="BB479" s="43"/>
      <c r="BC479" s="43"/>
      <c r="BD479" s="43"/>
      <c r="BE479" s="43"/>
      <c r="BF479" s="43"/>
      <c r="BG479" s="43"/>
      <c r="BH479" s="43"/>
      <c r="BI479" s="43"/>
      <c r="BJ479" s="43"/>
    </row>
    <row r="480" spans="52:62" ht="12.75">
      <c r="AZ480" s="43"/>
      <c r="BA480" s="43"/>
      <c r="BB480" s="43"/>
      <c r="BC480" s="43"/>
      <c r="BD480" s="43"/>
      <c r="BE480" s="43"/>
      <c r="BF480" s="43"/>
      <c r="BG480" s="43"/>
      <c r="BH480" s="43"/>
      <c r="BI480" s="43"/>
      <c r="BJ480" s="43"/>
    </row>
    <row r="481" spans="52:62" ht="12.75">
      <c r="AZ481" s="43"/>
      <c r="BA481" s="43"/>
      <c r="BB481" s="43"/>
      <c r="BC481" s="43"/>
      <c r="BD481" s="43"/>
      <c r="BE481" s="43"/>
      <c r="BF481" s="43"/>
      <c r="BG481" s="43"/>
      <c r="BH481" s="43"/>
      <c r="BI481" s="43"/>
      <c r="BJ481" s="43"/>
    </row>
    <row r="482" spans="52:62" ht="12.75">
      <c r="AZ482" s="43"/>
      <c r="BA482" s="43"/>
      <c r="BB482" s="43"/>
      <c r="BC482" s="43"/>
      <c r="BD482" s="43"/>
      <c r="BE482" s="43"/>
      <c r="BF482" s="43"/>
      <c r="BG482" s="43"/>
      <c r="BH482" s="43"/>
      <c r="BI482" s="43"/>
      <c r="BJ482" s="43"/>
    </row>
    <row r="483" spans="52:62" ht="12.75">
      <c r="AZ483" s="43"/>
      <c r="BA483" s="43"/>
      <c r="BB483" s="43"/>
      <c r="BC483" s="43"/>
      <c r="BD483" s="43"/>
      <c r="BE483" s="43"/>
      <c r="BF483" s="43"/>
      <c r="BG483" s="43"/>
      <c r="BH483" s="43"/>
      <c r="BI483" s="43"/>
      <c r="BJ483" s="43"/>
    </row>
    <row r="484" spans="52:62" ht="12.75">
      <c r="AZ484" s="43"/>
      <c r="BA484" s="43"/>
      <c r="BB484" s="43"/>
      <c r="BC484" s="43"/>
      <c r="BD484" s="43"/>
      <c r="BE484" s="43"/>
      <c r="BF484" s="43"/>
      <c r="BG484" s="43"/>
      <c r="BH484" s="43"/>
      <c r="BI484" s="43"/>
      <c r="BJ484" s="43"/>
    </row>
    <row r="485" spans="52:62" ht="12.75">
      <c r="AZ485" s="43"/>
      <c r="BA485" s="43"/>
      <c r="BB485" s="43"/>
      <c r="BC485" s="43"/>
      <c r="BD485" s="43"/>
      <c r="BE485" s="43"/>
      <c r="BF485" s="43"/>
      <c r="BG485" s="43"/>
      <c r="BH485" s="43"/>
      <c r="BI485" s="43"/>
      <c r="BJ485" s="43"/>
    </row>
    <row r="486" spans="52:62" ht="12.75">
      <c r="AZ486" s="43"/>
      <c r="BA486" s="43"/>
      <c r="BB486" s="43"/>
      <c r="BC486" s="43"/>
      <c r="BD486" s="43"/>
      <c r="BE486" s="43"/>
      <c r="BF486" s="43"/>
      <c r="BG486" s="43"/>
      <c r="BH486" s="43"/>
      <c r="BI486" s="43"/>
      <c r="BJ486" s="43"/>
    </row>
    <row r="487" spans="52:62" ht="12.75">
      <c r="AZ487" s="43"/>
      <c r="BA487" s="43"/>
      <c r="BB487" s="43"/>
      <c r="BC487" s="43"/>
      <c r="BD487" s="43"/>
      <c r="BE487" s="43"/>
      <c r="BF487" s="43"/>
      <c r="BG487" s="43"/>
      <c r="BH487" s="43"/>
      <c r="BI487" s="43"/>
      <c r="BJ487" s="43"/>
    </row>
    <row r="488" spans="52:62" ht="12.75">
      <c r="AZ488" s="43"/>
      <c r="BA488" s="43"/>
      <c r="BB488" s="43"/>
      <c r="BC488" s="43"/>
      <c r="BD488" s="43"/>
      <c r="BE488" s="43"/>
      <c r="BF488" s="43"/>
      <c r="BG488" s="43"/>
      <c r="BH488" s="43"/>
      <c r="BI488" s="43"/>
      <c r="BJ488" s="43"/>
    </row>
    <row r="489" spans="52:62" ht="12.75">
      <c r="AZ489" s="43"/>
      <c r="BA489" s="43"/>
      <c r="BB489" s="43"/>
      <c r="BC489" s="43"/>
      <c r="BD489" s="43"/>
      <c r="BE489" s="43"/>
      <c r="BF489" s="43"/>
      <c r="BG489" s="43"/>
      <c r="BH489" s="43"/>
      <c r="BI489" s="43"/>
      <c r="BJ489" s="43"/>
    </row>
    <row r="490" spans="52:62" ht="12.75">
      <c r="AZ490" s="43"/>
      <c r="BA490" s="43"/>
      <c r="BB490" s="43"/>
      <c r="BC490" s="43"/>
      <c r="BD490" s="43"/>
      <c r="BE490" s="43"/>
      <c r="BF490" s="43"/>
      <c r="BG490" s="43"/>
      <c r="BH490" s="43"/>
      <c r="BI490" s="43"/>
      <c r="BJ490" s="43"/>
    </row>
    <row r="491" spans="52:62" ht="12.75">
      <c r="AZ491" s="43"/>
      <c r="BA491" s="43"/>
      <c r="BB491" s="43"/>
      <c r="BC491" s="43"/>
      <c r="BD491" s="43"/>
      <c r="BE491" s="43"/>
      <c r="BF491" s="43"/>
      <c r="BG491" s="43"/>
      <c r="BH491" s="43"/>
      <c r="BI491" s="43"/>
      <c r="BJ491" s="43"/>
    </row>
    <row r="492" spans="52:62" ht="12.75">
      <c r="AZ492" s="43"/>
      <c r="BA492" s="43"/>
      <c r="BB492" s="43"/>
      <c r="BC492" s="43"/>
      <c r="BD492" s="43"/>
      <c r="BE492" s="43"/>
      <c r="BF492" s="43"/>
      <c r="BG492" s="43"/>
      <c r="BH492" s="43"/>
      <c r="BI492" s="43"/>
      <c r="BJ492" s="43"/>
    </row>
    <row r="493" spans="52:62" ht="12.75">
      <c r="AZ493" s="43"/>
      <c r="BA493" s="43"/>
      <c r="BB493" s="43"/>
      <c r="BC493" s="43"/>
      <c r="BD493" s="43"/>
      <c r="BE493" s="43"/>
      <c r="BF493" s="43"/>
      <c r="BG493" s="43"/>
      <c r="BH493" s="43"/>
      <c r="BI493" s="43"/>
      <c r="BJ493" s="43"/>
    </row>
    <row r="494" spans="52:62" ht="12.75">
      <c r="AZ494" s="43"/>
      <c r="BA494" s="43"/>
      <c r="BB494" s="43"/>
      <c r="BC494" s="43"/>
      <c r="BD494" s="43"/>
      <c r="BE494" s="43"/>
      <c r="BF494" s="43"/>
      <c r="BG494" s="43"/>
      <c r="BH494" s="43"/>
      <c r="BI494" s="43"/>
      <c r="BJ494" s="43"/>
    </row>
    <row r="495" spans="52:62" ht="12.75">
      <c r="AZ495" s="43"/>
      <c r="BA495" s="43"/>
      <c r="BB495" s="43"/>
      <c r="BC495" s="43"/>
      <c r="BD495" s="43"/>
      <c r="BE495" s="43"/>
      <c r="BF495" s="43"/>
      <c r="BG495" s="43"/>
      <c r="BH495" s="43"/>
      <c r="BI495" s="43"/>
      <c r="BJ495" s="43"/>
    </row>
    <row r="496" spans="52:62" ht="12.75">
      <c r="AZ496" s="43"/>
      <c r="BA496" s="43"/>
      <c r="BB496" s="43"/>
      <c r="BC496" s="43"/>
      <c r="BD496" s="43"/>
      <c r="BE496" s="43"/>
      <c r="BF496" s="43"/>
      <c r="BG496" s="43"/>
      <c r="BH496" s="43"/>
      <c r="BI496" s="43"/>
      <c r="BJ496" s="43"/>
    </row>
    <row r="497" spans="52:62" ht="12.75">
      <c r="AZ497" s="43"/>
      <c r="BA497" s="43"/>
      <c r="BB497" s="43"/>
      <c r="BC497" s="43"/>
      <c r="BD497" s="43"/>
      <c r="BE497" s="43"/>
      <c r="BF497" s="43"/>
      <c r="BG497" s="43"/>
      <c r="BH497" s="43"/>
      <c r="BI497" s="43"/>
      <c r="BJ497" s="43"/>
    </row>
    <row r="498" spans="52:62" ht="12.75">
      <c r="AZ498" s="43"/>
      <c r="BA498" s="43"/>
      <c r="BB498" s="43"/>
      <c r="BC498" s="43"/>
      <c r="BD498" s="43"/>
      <c r="BE498" s="43"/>
      <c r="BF498" s="43"/>
      <c r="BG498" s="43"/>
      <c r="BH498" s="43"/>
      <c r="BI498" s="43"/>
      <c r="BJ498" s="43"/>
    </row>
    <row r="499" spans="52:62" ht="12.75">
      <c r="AZ499" s="43"/>
      <c r="BA499" s="43"/>
      <c r="BB499" s="43"/>
      <c r="BC499" s="43"/>
      <c r="BD499" s="43"/>
      <c r="BE499" s="43"/>
      <c r="BF499" s="43"/>
      <c r="BG499" s="43"/>
      <c r="BH499" s="43"/>
      <c r="BI499" s="43"/>
      <c r="BJ499" s="43"/>
    </row>
    <row r="500" spans="52:62" ht="12.75">
      <c r="AZ500" s="43"/>
      <c r="BA500" s="43"/>
      <c r="BB500" s="43"/>
      <c r="BC500" s="43"/>
      <c r="BD500" s="43"/>
      <c r="BE500" s="43"/>
      <c r="BF500" s="43"/>
      <c r="BG500" s="43"/>
      <c r="BH500" s="43"/>
      <c r="BI500" s="43"/>
      <c r="BJ500" s="43"/>
    </row>
    <row r="501" spans="52:62" ht="12.75">
      <c r="AZ501" s="43"/>
      <c r="BA501" s="43"/>
      <c r="BB501" s="43"/>
      <c r="BC501" s="43"/>
      <c r="BD501" s="43"/>
      <c r="BE501" s="43"/>
      <c r="BF501" s="43"/>
      <c r="BG501" s="43"/>
      <c r="BH501" s="43"/>
      <c r="BI501" s="43"/>
      <c r="BJ501" s="43"/>
    </row>
    <row r="502" spans="52:62" ht="12.75">
      <c r="AZ502" s="43"/>
      <c r="BA502" s="43"/>
      <c r="BB502" s="43"/>
      <c r="BC502" s="43"/>
      <c r="BD502" s="43"/>
      <c r="BE502" s="43"/>
      <c r="BF502" s="43"/>
      <c r="BG502" s="43"/>
      <c r="BH502" s="43"/>
      <c r="BI502" s="43"/>
      <c r="BJ502" s="43"/>
    </row>
    <row r="503" spans="52:62" ht="12.75">
      <c r="AZ503" s="43"/>
      <c r="BA503" s="43"/>
      <c r="BB503" s="43"/>
      <c r="BC503" s="43"/>
      <c r="BD503" s="43"/>
      <c r="BE503" s="43"/>
      <c r="BF503" s="43"/>
      <c r="BG503" s="43"/>
      <c r="BH503" s="43"/>
      <c r="BI503" s="43"/>
      <c r="BJ503" s="43"/>
    </row>
    <row r="504" spans="52:62" ht="12.75">
      <c r="AZ504" s="43"/>
      <c r="BA504" s="43"/>
      <c r="BB504" s="43"/>
      <c r="BC504" s="43"/>
      <c r="BD504" s="43"/>
      <c r="BE504" s="43"/>
      <c r="BF504" s="43"/>
      <c r="BG504" s="43"/>
      <c r="BH504" s="43"/>
      <c r="BI504" s="43"/>
      <c r="BJ504" s="43"/>
    </row>
    <row r="505" spans="52:62" ht="12.75">
      <c r="AZ505" s="43"/>
      <c r="BA505" s="43"/>
      <c r="BB505" s="43"/>
      <c r="BC505" s="43"/>
      <c r="BD505" s="43"/>
      <c r="BE505" s="43"/>
      <c r="BF505" s="43"/>
      <c r="BG505" s="43"/>
      <c r="BH505" s="43"/>
      <c r="BI505" s="43"/>
      <c r="BJ505" s="43"/>
    </row>
    <row r="506" spans="52:62" ht="12.75">
      <c r="AZ506" s="43"/>
      <c r="BA506" s="43"/>
      <c r="BB506" s="43"/>
      <c r="BC506" s="43"/>
      <c r="BD506" s="43"/>
      <c r="BE506" s="43"/>
      <c r="BF506" s="43"/>
      <c r="BG506" s="43"/>
      <c r="BH506" s="43"/>
      <c r="BI506" s="43"/>
      <c r="BJ506" s="43"/>
    </row>
    <row r="507" spans="52:62" ht="12.75">
      <c r="AZ507" s="43"/>
      <c r="BA507" s="43"/>
      <c r="BB507" s="43"/>
      <c r="BC507" s="43"/>
      <c r="BD507" s="43"/>
      <c r="BE507" s="43"/>
      <c r="BF507" s="43"/>
      <c r="BG507" s="43"/>
      <c r="BH507" s="43"/>
      <c r="BI507" s="43"/>
      <c r="BJ507" s="43"/>
    </row>
    <row r="508" spans="52:62" ht="12.75">
      <c r="AZ508" s="43"/>
      <c r="BA508" s="43"/>
      <c r="BB508" s="43"/>
      <c r="BC508" s="43"/>
      <c r="BD508" s="43"/>
      <c r="BE508" s="43"/>
      <c r="BF508" s="43"/>
      <c r="BG508" s="43"/>
      <c r="BH508" s="43"/>
      <c r="BI508" s="43"/>
      <c r="BJ508" s="43"/>
    </row>
    <row r="509" spans="52:62" ht="12.75">
      <c r="AZ509" s="43"/>
      <c r="BA509" s="43"/>
      <c r="BB509" s="43"/>
      <c r="BC509" s="43"/>
      <c r="BD509" s="43"/>
      <c r="BE509" s="43"/>
      <c r="BF509" s="43"/>
      <c r="BG509" s="43"/>
      <c r="BH509" s="43"/>
      <c r="BI509" s="43"/>
      <c r="BJ509" s="43"/>
    </row>
    <row r="510" spans="52:62" ht="12.75">
      <c r="AZ510" s="43"/>
      <c r="BA510" s="43"/>
      <c r="BB510" s="43"/>
      <c r="BC510" s="43"/>
      <c r="BD510" s="43"/>
      <c r="BE510" s="43"/>
      <c r="BF510" s="43"/>
      <c r="BG510" s="43"/>
      <c r="BH510" s="43"/>
      <c r="BI510" s="43"/>
      <c r="BJ510" s="43"/>
    </row>
    <row r="511" spans="52:62" ht="12.75">
      <c r="AZ511" s="43"/>
      <c r="BA511" s="43"/>
      <c r="BB511" s="43"/>
      <c r="BC511" s="43"/>
      <c r="BD511" s="43"/>
      <c r="BE511" s="43"/>
      <c r="BF511" s="43"/>
      <c r="BG511" s="43"/>
      <c r="BH511" s="43"/>
      <c r="BI511" s="43"/>
      <c r="BJ511" s="43"/>
    </row>
    <row r="512" spans="52:62" ht="12.75">
      <c r="AZ512" s="43"/>
      <c r="BA512" s="43"/>
      <c r="BB512" s="43"/>
      <c r="BC512" s="43"/>
      <c r="BD512" s="43"/>
      <c r="BE512" s="43"/>
      <c r="BF512" s="43"/>
      <c r="BG512" s="43"/>
      <c r="BH512" s="43"/>
      <c r="BI512" s="43"/>
      <c r="BJ512" s="43"/>
    </row>
    <row r="513" spans="52:62" ht="12.75">
      <c r="AZ513" s="43"/>
      <c r="BA513" s="43"/>
      <c r="BB513" s="43"/>
      <c r="BC513" s="43"/>
      <c r="BD513" s="43"/>
      <c r="BE513" s="43"/>
      <c r="BF513" s="43"/>
      <c r="BG513" s="43"/>
      <c r="BH513" s="43"/>
      <c r="BI513" s="43"/>
      <c r="BJ513" s="43"/>
    </row>
    <row r="514" spans="52:62" ht="12.75">
      <c r="AZ514" s="43"/>
      <c r="BA514" s="43"/>
      <c r="BB514" s="43"/>
      <c r="BC514" s="43"/>
      <c r="BD514" s="43"/>
      <c r="BE514" s="43"/>
      <c r="BF514" s="43"/>
      <c r="BG514" s="43"/>
      <c r="BH514" s="43"/>
      <c r="BI514" s="43"/>
      <c r="BJ514" s="43"/>
    </row>
    <row r="515" spans="52:62" ht="12.75">
      <c r="AZ515" s="43"/>
      <c r="BA515" s="43"/>
      <c r="BB515" s="43"/>
      <c r="BC515" s="43"/>
      <c r="BD515" s="43"/>
      <c r="BE515" s="43"/>
      <c r="BF515" s="43"/>
      <c r="BG515" s="43"/>
      <c r="BH515" s="43"/>
      <c r="BI515" s="43"/>
      <c r="BJ515" s="43"/>
    </row>
    <row r="516" spans="52:62" ht="12.75">
      <c r="AZ516" s="43"/>
      <c r="BA516" s="43"/>
      <c r="BB516" s="43"/>
      <c r="BC516" s="43"/>
      <c r="BD516" s="43"/>
      <c r="BE516" s="43"/>
      <c r="BF516" s="43"/>
      <c r="BG516" s="43"/>
      <c r="BH516" s="43"/>
      <c r="BI516" s="43"/>
      <c r="BJ516" s="43"/>
    </row>
    <row r="517" spans="52:62" ht="12.75">
      <c r="AZ517" s="43"/>
      <c r="BA517" s="43"/>
      <c r="BB517" s="43"/>
      <c r="BC517" s="43"/>
      <c r="BD517" s="43"/>
      <c r="BE517" s="43"/>
      <c r="BF517" s="43"/>
      <c r="BG517" s="43"/>
      <c r="BH517" s="43"/>
      <c r="BI517" s="43"/>
      <c r="BJ517" s="43"/>
    </row>
    <row r="518" spans="52:62" ht="12.75">
      <c r="AZ518" s="43"/>
      <c r="BA518" s="43"/>
      <c r="BB518" s="43"/>
      <c r="BC518" s="43"/>
      <c r="BD518" s="43"/>
      <c r="BE518" s="43"/>
      <c r="BF518" s="43"/>
      <c r="BG518" s="43"/>
      <c r="BH518" s="43"/>
      <c r="BI518" s="43"/>
      <c r="BJ518" s="43"/>
    </row>
    <row r="519" spans="52:62" ht="12.75">
      <c r="AZ519" s="43"/>
      <c r="BA519" s="43"/>
      <c r="BB519" s="43"/>
      <c r="BC519" s="43"/>
      <c r="BD519" s="43"/>
      <c r="BE519" s="43"/>
      <c r="BF519" s="43"/>
      <c r="BG519" s="43"/>
      <c r="BH519" s="43"/>
      <c r="BI519" s="43"/>
      <c r="BJ519" s="43"/>
    </row>
    <row r="520" spans="52:62" ht="12.75">
      <c r="AZ520" s="43"/>
      <c r="BA520" s="43"/>
      <c r="BB520" s="43"/>
      <c r="BC520" s="43"/>
      <c r="BD520" s="43"/>
      <c r="BE520" s="43"/>
      <c r="BF520" s="43"/>
      <c r="BG520" s="43"/>
      <c r="BH520" s="43"/>
      <c r="BI520" s="43"/>
      <c r="BJ520" s="43"/>
    </row>
    <row r="521" spans="52:62" ht="12.75">
      <c r="AZ521" s="43"/>
      <c r="BA521" s="43"/>
      <c r="BB521" s="43"/>
      <c r="BC521" s="43"/>
      <c r="BD521" s="43"/>
      <c r="BE521" s="43"/>
      <c r="BF521" s="43"/>
      <c r="BG521" s="43"/>
      <c r="BH521" s="43"/>
      <c r="BI521" s="43"/>
      <c r="BJ521" s="43"/>
    </row>
    <row r="522" spans="52:62" ht="12.75">
      <c r="AZ522" s="43"/>
      <c r="BA522" s="43"/>
      <c r="BB522" s="43"/>
      <c r="BC522" s="43"/>
      <c r="BD522" s="43"/>
      <c r="BE522" s="43"/>
      <c r="BF522" s="43"/>
      <c r="BG522" s="43"/>
      <c r="BH522" s="43"/>
      <c r="BI522" s="43"/>
      <c r="BJ522" s="43"/>
    </row>
    <row r="523" spans="52:62" ht="12.75">
      <c r="AZ523" s="43"/>
      <c r="BA523" s="43"/>
      <c r="BB523" s="43"/>
      <c r="BC523" s="43"/>
      <c r="BD523" s="43"/>
      <c r="BE523" s="43"/>
      <c r="BF523" s="43"/>
      <c r="BG523" s="43"/>
      <c r="BH523" s="43"/>
      <c r="BI523" s="43"/>
      <c r="BJ523" s="43"/>
    </row>
    <row r="524" spans="52:62" ht="12.75">
      <c r="AZ524" s="43"/>
      <c r="BA524" s="43"/>
      <c r="BB524" s="43"/>
      <c r="BC524" s="43"/>
      <c r="BD524" s="43"/>
      <c r="BE524" s="43"/>
      <c r="BF524" s="43"/>
      <c r="BG524" s="43"/>
      <c r="BH524" s="43"/>
      <c r="BI524" s="43"/>
      <c r="BJ524" s="43"/>
    </row>
    <row r="525" spans="52:62" ht="12.75">
      <c r="AZ525" s="43"/>
      <c r="BA525" s="43"/>
      <c r="BB525" s="43"/>
      <c r="BC525" s="43"/>
      <c r="BD525" s="43"/>
      <c r="BE525" s="43"/>
      <c r="BF525" s="43"/>
      <c r="BG525" s="43"/>
      <c r="BH525" s="43"/>
      <c r="BI525" s="43"/>
      <c r="BJ525" s="43"/>
    </row>
    <row r="526" spans="52:62" ht="12.75">
      <c r="AZ526" s="43"/>
      <c r="BA526" s="43"/>
      <c r="BB526" s="43"/>
      <c r="BC526" s="43"/>
      <c r="BD526" s="43"/>
      <c r="BE526" s="43"/>
      <c r="BF526" s="43"/>
      <c r="BG526" s="43"/>
      <c r="BH526" s="43"/>
      <c r="BI526" s="43"/>
      <c r="BJ526" s="43"/>
    </row>
    <row r="527" spans="52:62" ht="12.75">
      <c r="AZ527" s="43"/>
      <c r="BA527" s="43"/>
      <c r="BB527" s="43"/>
      <c r="BC527" s="43"/>
      <c r="BD527" s="43"/>
      <c r="BE527" s="43"/>
      <c r="BF527" s="43"/>
      <c r="BG527" s="43"/>
      <c r="BH527" s="43"/>
      <c r="BI527" s="43"/>
      <c r="BJ527" s="43"/>
    </row>
    <row r="528" spans="52:62" ht="12.75">
      <c r="AZ528" s="43"/>
      <c r="BA528" s="43"/>
      <c r="BB528" s="43"/>
      <c r="BC528" s="43"/>
      <c r="BD528" s="43"/>
      <c r="BE528" s="43"/>
      <c r="BF528" s="43"/>
      <c r="BG528" s="43"/>
      <c r="BH528" s="43"/>
      <c r="BI528" s="43"/>
      <c r="BJ528" s="43"/>
    </row>
    <row r="529" spans="52:62" ht="12.75">
      <c r="AZ529" s="43"/>
      <c r="BA529" s="43"/>
      <c r="BB529" s="43"/>
      <c r="BC529" s="43"/>
      <c r="BD529" s="43"/>
      <c r="BE529" s="43"/>
      <c r="BF529" s="43"/>
      <c r="BG529" s="43"/>
      <c r="BH529" s="43"/>
      <c r="BI529" s="43"/>
      <c r="BJ529" s="43"/>
    </row>
    <row r="530" spans="52:62" ht="12.75">
      <c r="AZ530" s="43"/>
      <c r="BA530" s="43"/>
      <c r="BB530" s="43"/>
      <c r="BC530" s="43"/>
      <c r="BD530" s="43"/>
      <c r="BE530" s="43"/>
      <c r="BF530" s="43"/>
      <c r="BG530" s="43"/>
      <c r="BH530" s="43"/>
      <c r="BI530" s="43"/>
      <c r="BJ530" s="43"/>
    </row>
    <row r="531" spans="52:62" ht="12.75">
      <c r="AZ531" s="43"/>
      <c r="BA531" s="43"/>
      <c r="BB531" s="43"/>
      <c r="BC531" s="43"/>
      <c r="BD531" s="43"/>
      <c r="BE531" s="43"/>
      <c r="BF531" s="43"/>
      <c r="BG531" s="43"/>
      <c r="BH531" s="43"/>
      <c r="BI531" s="43"/>
      <c r="BJ531" s="43"/>
    </row>
    <row r="532" spans="52:62" ht="12.75">
      <c r="AZ532" s="43"/>
      <c r="BA532" s="43"/>
      <c r="BB532" s="43"/>
      <c r="BC532" s="43"/>
      <c r="BD532" s="43"/>
      <c r="BE532" s="43"/>
      <c r="BF532" s="43"/>
      <c r="BG532" s="43"/>
      <c r="BH532" s="43"/>
      <c r="BI532" s="43"/>
      <c r="BJ532" s="43"/>
    </row>
    <row r="533" spans="52:62" ht="12.75">
      <c r="AZ533" s="43"/>
      <c r="BA533" s="43"/>
      <c r="BB533" s="43"/>
      <c r="BC533" s="43"/>
      <c r="BD533" s="43"/>
      <c r="BE533" s="43"/>
      <c r="BF533" s="43"/>
      <c r="BG533" s="43"/>
      <c r="BH533" s="43"/>
      <c r="BI533" s="43"/>
      <c r="BJ533" s="43"/>
    </row>
    <row r="534" spans="52:62" ht="12.75">
      <c r="AZ534" s="43"/>
      <c r="BA534" s="43"/>
      <c r="BB534" s="43"/>
      <c r="BC534" s="43"/>
      <c r="BD534" s="43"/>
      <c r="BE534" s="43"/>
      <c r="BF534" s="43"/>
      <c r="BG534" s="43"/>
      <c r="BH534" s="43"/>
      <c r="BI534" s="43"/>
      <c r="BJ534" s="43"/>
    </row>
    <row r="535" spans="52:62" ht="12.75">
      <c r="AZ535" s="43"/>
      <c r="BA535" s="43"/>
      <c r="BB535" s="43"/>
      <c r="BC535" s="43"/>
      <c r="BD535" s="43"/>
      <c r="BE535" s="43"/>
      <c r="BF535" s="43"/>
      <c r="BG535" s="43"/>
      <c r="BH535" s="43"/>
      <c r="BI535" s="43"/>
      <c r="BJ535" s="43"/>
    </row>
    <row r="536" spans="52:62" ht="12.75">
      <c r="AZ536" s="43"/>
      <c r="BA536" s="43"/>
      <c r="BB536" s="43"/>
      <c r="BC536" s="43"/>
      <c r="BD536" s="43"/>
      <c r="BE536" s="43"/>
      <c r="BF536" s="43"/>
      <c r="BG536" s="43"/>
      <c r="BH536" s="43"/>
      <c r="BI536" s="43"/>
      <c r="BJ536" s="43"/>
    </row>
    <row r="537" spans="52:62" ht="12.75">
      <c r="AZ537" s="43"/>
      <c r="BA537" s="43"/>
      <c r="BB537" s="43"/>
      <c r="BC537" s="43"/>
      <c r="BD537" s="43"/>
      <c r="BE537" s="43"/>
      <c r="BF537" s="43"/>
      <c r="BG537" s="43"/>
      <c r="BH537" s="43"/>
      <c r="BI537" s="43"/>
      <c r="BJ537" s="43"/>
    </row>
    <row r="538" spans="52:62" ht="12.75">
      <c r="AZ538" s="43"/>
      <c r="BA538" s="43"/>
      <c r="BB538" s="43"/>
      <c r="BC538" s="43"/>
      <c r="BD538" s="43"/>
      <c r="BE538" s="43"/>
      <c r="BF538" s="43"/>
      <c r="BG538" s="43"/>
      <c r="BH538" s="43"/>
      <c r="BI538" s="43"/>
      <c r="BJ538" s="43"/>
    </row>
    <row r="539" spans="52:62" ht="12.75">
      <c r="AZ539" s="43"/>
      <c r="BA539" s="43"/>
      <c r="BB539" s="43"/>
      <c r="BC539" s="43"/>
      <c r="BD539" s="43"/>
      <c r="BE539" s="43"/>
      <c r="BF539" s="43"/>
      <c r="BG539" s="43"/>
      <c r="BH539" s="43"/>
      <c r="BI539" s="43"/>
      <c r="BJ539" s="43"/>
    </row>
    <row r="540" spans="52:62" ht="12.75">
      <c r="AZ540" s="43"/>
      <c r="BA540" s="43"/>
      <c r="BB540" s="43"/>
      <c r="BC540" s="43"/>
      <c r="BD540" s="43"/>
      <c r="BE540" s="43"/>
      <c r="BF540" s="43"/>
      <c r="BG540" s="43"/>
      <c r="BH540" s="43"/>
      <c r="BI540" s="43"/>
      <c r="BJ540" s="43"/>
    </row>
    <row r="541" spans="52:62" ht="12.75">
      <c r="AZ541" s="43"/>
      <c r="BA541" s="43"/>
      <c r="BB541" s="43"/>
      <c r="BC541" s="43"/>
      <c r="BD541" s="43"/>
      <c r="BE541" s="43"/>
      <c r="BF541" s="43"/>
      <c r="BG541" s="43"/>
      <c r="BH541" s="43"/>
      <c r="BI541" s="43"/>
      <c r="BJ541" s="43"/>
    </row>
    <row r="542" spans="52:62" ht="12.75">
      <c r="AZ542" s="43"/>
      <c r="BA542" s="43"/>
      <c r="BB542" s="43"/>
      <c r="BC542" s="43"/>
      <c r="BD542" s="43"/>
      <c r="BE542" s="43"/>
      <c r="BF542" s="43"/>
      <c r="BG542" s="43"/>
      <c r="BH542" s="43"/>
      <c r="BI542" s="43"/>
      <c r="BJ542" s="43"/>
    </row>
    <row r="543" spans="52:62" ht="12.75">
      <c r="AZ543" s="43"/>
      <c r="BA543" s="43"/>
      <c r="BB543" s="43"/>
      <c r="BC543" s="43"/>
      <c r="BD543" s="43"/>
      <c r="BE543" s="43"/>
      <c r="BF543" s="43"/>
      <c r="BG543" s="43"/>
      <c r="BH543" s="43"/>
      <c r="BI543" s="43"/>
      <c r="BJ543" s="43"/>
    </row>
    <row r="544" spans="52:62" ht="12.75">
      <c r="AZ544" s="43"/>
      <c r="BA544" s="43"/>
      <c r="BB544" s="43"/>
      <c r="BC544" s="43"/>
      <c r="BD544" s="43"/>
      <c r="BE544" s="43"/>
      <c r="BF544" s="43"/>
      <c r="BG544" s="43"/>
      <c r="BH544" s="43"/>
      <c r="BI544" s="43"/>
      <c r="BJ544" s="43"/>
    </row>
    <row r="545" spans="52:62" ht="12.75">
      <c r="AZ545" s="43"/>
      <c r="BA545" s="43"/>
      <c r="BB545" s="43"/>
      <c r="BC545" s="43"/>
      <c r="BD545" s="43"/>
      <c r="BE545" s="43"/>
      <c r="BF545" s="43"/>
      <c r="BG545" s="43"/>
      <c r="BH545" s="43"/>
      <c r="BI545" s="43"/>
      <c r="BJ545" s="43"/>
    </row>
    <row r="546" spans="52:62" ht="12.75">
      <c r="AZ546" s="43"/>
      <c r="BA546" s="43"/>
      <c r="BB546" s="43"/>
      <c r="BC546" s="43"/>
      <c r="BD546" s="43"/>
      <c r="BE546" s="43"/>
      <c r="BF546" s="43"/>
      <c r="BG546" s="43"/>
      <c r="BH546" s="43"/>
      <c r="BI546" s="43"/>
      <c r="BJ546" s="43"/>
    </row>
    <row r="547" spans="52:62" ht="12.75">
      <c r="AZ547" s="43"/>
      <c r="BA547" s="43"/>
      <c r="BB547" s="43"/>
      <c r="BC547" s="43"/>
      <c r="BD547" s="43"/>
      <c r="BE547" s="43"/>
      <c r="BF547" s="43"/>
      <c r="BG547" s="43"/>
      <c r="BH547" s="43"/>
      <c r="BI547" s="43"/>
      <c r="BJ547" s="43"/>
    </row>
    <row r="548" spans="52:62" ht="12.75">
      <c r="AZ548" s="43"/>
      <c r="BA548" s="43"/>
      <c r="BB548" s="43"/>
      <c r="BC548" s="43"/>
      <c r="BD548" s="43"/>
      <c r="BE548" s="43"/>
      <c r="BF548" s="43"/>
      <c r="BG548" s="43"/>
      <c r="BH548" s="43"/>
      <c r="BI548" s="43"/>
      <c r="BJ548" s="43"/>
    </row>
    <row r="549" spans="52:62" ht="12.75">
      <c r="AZ549" s="43"/>
      <c r="BA549" s="43"/>
      <c r="BB549" s="43"/>
      <c r="BC549" s="43"/>
      <c r="BD549" s="43"/>
      <c r="BE549" s="43"/>
      <c r="BF549" s="43"/>
      <c r="BG549" s="43"/>
      <c r="BH549" s="43"/>
      <c r="BI549" s="43"/>
      <c r="BJ549" s="43"/>
    </row>
    <row r="550" spans="52:62" ht="12.75">
      <c r="AZ550" s="43"/>
      <c r="BA550" s="43"/>
      <c r="BB550" s="43"/>
      <c r="BC550" s="43"/>
      <c r="BD550" s="43"/>
      <c r="BE550" s="43"/>
      <c r="BF550" s="43"/>
      <c r="BG550" s="43"/>
      <c r="BH550" s="43"/>
      <c r="BI550" s="43"/>
      <c r="BJ550" s="43"/>
    </row>
    <row r="551" spans="52:62" ht="12.75">
      <c r="AZ551" s="43"/>
      <c r="BA551" s="43"/>
      <c r="BB551" s="43"/>
      <c r="BC551" s="43"/>
      <c r="BD551" s="43"/>
      <c r="BE551" s="43"/>
      <c r="BF551" s="43"/>
      <c r="BG551" s="43"/>
      <c r="BH551" s="43"/>
      <c r="BI551" s="43"/>
      <c r="BJ551" s="43"/>
    </row>
    <row r="552" spans="52:62" ht="12.75">
      <c r="AZ552" s="43"/>
      <c r="BA552" s="43"/>
      <c r="BB552" s="43"/>
      <c r="BC552" s="43"/>
      <c r="BD552" s="43"/>
      <c r="BE552" s="43"/>
      <c r="BF552" s="43"/>
      <c r="BG552" s="43"/>
      <c r="BH552" s="43"/>
      <c r="BI552" s="43"/>
      <c r="BJ552" s="43"/>
    </row>
    <row r="553" spans="52:62" ht="12.75">
      <c r="AZ553" s="43"/>
      <c r="BA553" s="43"/>
      <c r="BB553" s="43"/>
      <c r="BC553" s="43"/>
      <c r="BD553" s="43"/>
      <c r="BE553" s="43"/>
      <c r="BF553" s="43"/>
      <c r="BG553" s="43"/>
      <c r="BH553" s="43"/>
      <c r="BI553" s="43"/>
      <c r="BJ553" s="43"/>
    </row>
    <row r="554" spans="52:62" ht="12.75">
      <c r="AZ554" s="43"/>
      <c r="BA554" s="43"/>
      <c r="BB554" s="43"/>
      <c r="BC554" s="43"/>
      <c r="BD554" s="43"/>
      <c r="BE554" s="43"/>
      <c r="BF554" s="43"/>
      <c r="BG554" s="43"/>
      <c r="BH554" s="43"/>
      <c r="BI554" s="43"/>
      <c r="BJ554" s="43"/>
    </row>
    <row r="555" spans="52:62" ht="12.75">
      <c r="AZ555" s="43"/>
      <c r="BA555" s="43"/>
      <c r="BB555" s="43"/>
      <c r="BC555" s="43"/>
      <c r="BD555" s="43"/>
      <c r="BE555" s="43"/>
      <c r="BF555" s="43"/>
      <c r="BG555" s="43"/>
      <c r="BH555" s="43"/>
      <c r="BI555" s="43"/>
      <c r="BJ555" s="43"/>
    </row>
    <row r="556" spans="52:62" ht="12.75">
      <c r="AZ556" s="43"/>
      <c r="BA556" s="43"/>
      <c r="BB556" s="43"/>
      <c r="BC556" s="43"/>
      <c r="BD556" s="43"/>
      <c r="BE556" s="43"/>
      <c r="BF556" s="43"/>
      <c r="BG556" s="43"/>
      <c r="BH556" s="43"/>
      <c r="BI556" s="43"/>
      <c r="BJ556" s="43"/>
    </row>
    <row r="557" spans="52:62" ht="12.75">
      <c r="AZ557" s="43"/>
      <c r="BA557" s="43"/>
      <c r="BB557" s="43"/>
      <c r="BC557" s="43"/>
      <c r="BD557" s="43"/>
      <c r="BE557" s="43"/>
      <c r="BF557" s="43"/>
      <c r="BG557" s="43"/>
      <c r="BH557" s="43"/>
      <c r="BI557" s="43"/>
      <c r="BJ557" s="43"/>
    </row>
    <row r="558" spans="52:62" ht="12.75">
      <c r="AZ558" s="43"/>
      <c r="BA558" s="43"/>
      <c r="BB558" s="43"/>
      <c r="BC558" s="43"/>
      <c r="BD558" s="43"/>
      <c r="BE558" s="43"/>
      <c r="BF558" s="43"/>
      <c r="BG558" s="43"/>
      <c r="BH558" s="43"/>
      <c r="BI558" s="43"/>
      <c r="BJ558" s="43"/>
    </row>
    <row r="559" spans="52:62" ht="12.75">
      <c r="AZ559" s="43"/>
      <c r="BA559" s="43"/>
      <c r="BB559" s="43"/>
      <c r="BC559" s="43"/>
      <c r="BD559" s="43"/>
      <c r="BE559" s="43"/>
      <c r="BF559" s="43"/>
      <c r="BG559" s="43"/>
      <c r="BH559" s="43"/>
      <c r="BI559" s="43"/>
      <c r="BJ559" s="43"/>
    </row>
    <row r="560" spans="52:62" ht="12.75">
      <c r="AZ560" s="43"/>
      <c r="BA560" s="43"/>
      <c r="BB560" s="43"/>
      <c r="BC560" s="43"/>
      <c r="BD560" s="43"/>
      <c r="BE560" s="43"/>
      <c r="BF560" s="43"/>
      <c r="BG560" s="43"/>
      <c r="BH560" s="43"/>
      <c r="BI560" s="43"/>
      <c r="BJ560" s="43"/>
    </row>
    <row r="561" spans="52:62" ht="12.75">
      <c r="AZ561" s="43"/>
      <c r="BA561" s="43"/>
      <c r="BB561" s="43"/>
      <c r="BC561" s="43"/>
      <c r="BD561" s="43"/>
      <c r="BE561" s="43"/>
      <c r="BF561" s="43"/>
      <c r="BG561" s="43"/>
      <c r="BH561" s="43"/>
      <c r="BI561" s="43"/>
      <c r="BJ561" s="43"/>
    </row>
    <row r="562" spans="52:62" ht="12.75">
      <c r="AZ562" s="43"/>
      <c r="BA562" s="43"/>
      <c r="BB562" s="43"/>
      <c r="BC562" s="43"/>
      <c r="BD562" s="43"/>
      <c r="BE562" s="43"/>
      <c r="BF562" s="43"/>
      <c r="BG562" s="43"/>
      <c r="BH562" s="43"/>
      <c r="BI562" s="43"/>
      <c r="BJ562" s="43"/>
    </row>
    <row r="563" spans="52:62" ht="12.75">
      <c r="AZ563" s="43"/>
      <c r="BA563" s="43"/>
      <c r="BB563" s="43"/>
      <c r="BC563" s="43"/>
      <c r="BD563" s="43"/>
      <c r="BE563" s="43"/>
      <c r="BF563" s="43"/>
      <c r="BG563" s="43"/>
      <c r="BH563" s="43"/>
      <c r="BI563" s="43"/>
      <c r="BJ563" s="43"/>
    </row>
    <row r="564" spans="52:62" ht="12.75">
      <c r="AZ564" s="43"/>
      <c r="BA564" s="43"/>
      <c r="BB564" s="43"/>
      <c r="BC564" s="43"/>
      <c r="BD564" s="43"/>
      <c r="BE564" s="43"/>
      <c r="BF564" s="43"/>
      <c r="BG564" s="43"/>
      <c r="BH564" s="43"/>
      <c r="BI564" s="43"/>
      <c r="BJ564" s="43"/>
    </row>
    <row r="565" spans="52:62" ht="12.75">
      <c r="AZ565" s="43"/>
      <c r="BA565" s="43"/>
      <c r="BB565" s="43"/>
      <c r="BC565" s="43"/>
      <c r="BD565" s="43"/>
      <c r="BE565" s="43"/>
      <c r="BF565" s="43"/>
      <c r="BG565" s="43"/>
      <c r="BH565" s="43"/>
      <c r="BI565" s="43"/>
      <c r="BJ565" s="43"/>
    </row>
    <row r="566" spans="52:62" ht="12.75">
      <c r="AZ566" s="43"/>
      <c r="BA566" s="43"/>
      <c r="BB566" s="43"/>
      <c r="BC566" s="43"/>
      <c r="BD566" s="43"/>
      <c r="BE566" s="43"/>
      <c r="BF566" s="43"/>
      <c r="BG566" s="43"/>
      <c r="BH566" s="43"/>
      <c r="BI566" s="43"/>
      <c r="BJ566" s="43"/>
    </row>
    <row r="567" spans="52:62" ht="12.75">
      <c r="AZ567" s="43"/>
      <c r="BA567" s="43"/>
      <c r="BB567" s="43"/>
      <c r="BC567" s="43"/>
      <c r="BD567" s="43"/>
      <c r="BE567" s="43"/>
      <c r="BF567" s="43"/>
      <c r="BG567" s="43"/>
      <c r="BH567" s="43"/>
      <c r="BI567" s="43"/>
      <c r="BJ567" s="43"/>
    </row>
    <row r="568" spans="52:62" ht="12.75">
      <c r="AZ568" s="43"/>
      <c r="BA568" s="43"/>
      <c r="BB568" s="43"/>
      <c r="BC568" s="43"/>
      <c r="BD568" s="43"/>
      <c r="BE568" s="43"/>
      <c r="BF568" s="43"/>
      <c r="BG568" s="43"/>
      <c r="BH568" s="43"/>
      <c r="BI568" s="43"/>
      <c r="BJ568" s="43"/>
    </row>
    <row r="569" spans="52:62" ht="12.75">
      <c r="AZ569" s="43"/>
      <c r="BA569" s="43"/>
      <c r="BB569" s="43"/>
      <c r="BC569" s="43"/>
      <c r="BD569" s="43"/>
      <c r="BE569" s="43"/>
      <c r="BF569" s="43"/>
      <c r="BG569" s="43"/>
      <c r="BH569" s="43"/>
      <c r="BI569" s="43"/>
      <c r="BJ569" s="43"/>
    </row>
    <row r="570" spans="52:62" ht="12.75">
      <c r="AZ570" s="43"/>
      <c r="BA570" s="43"/>
      <c r="BB570" s="43"/>
      <c r="BC570" s="43"/>
      <c r="BD570" s="43"/>
      <c r="BE570" s="43"/>
      <c r="BF570" s="43"/>
      <c r="BG570" s="43"/>
      <c r="BH570" s="43"/>
      <c r="BI570" s="43"/>
      <c r="BJ570" s="43"/>
    </row>
    <row r="571" spans="52:62" ht="12.75">
      <c r="AZ571" s="43"/>
      <c r="BA571" s="43"/>
      <c r="BB571" s="43"/>
      <c r="BC571" s="43"/>
      <c r="BD571" s="43"/>
      <c r="BE571" s="43"/>
      <c r="BF571" s="43"/>
      <c r="BG571" s="43"/>
      <c r="BH571" s="43"/>
      <c r="BI571" s="43"/>
      <c r="BJ571" s="43"/>
    </row>
    <row r="572" spans="52:62" ht="12.75">
      <c r="AZ572" s="43"/>
      <c r="BA572" s="43"/>
      <c r="BB572" s="43"/>
      <c r="BC572" s="43"/>
      <c r="BD572" s="43"/>
      <c r="BE572" s="43"/>
      <c r="BF572" s="43"/>
      <c r="BG572" s="43"/>
      <c r="BH572" s="43"/>
      <c r="BI572" s="43"/>
      <c r="BJ572" s="43"/>
    </row>
    <row r="573" spans="52:62" ht="12.75">
      <c r="AZ573" s="43"/>
      <c r="BA573" s="43"/>
      <c r="BB573" s="43"/>
      <c r="BC573" s="43"/>
      <c r="BD573" s="43"/>
      <c r="BE573" s="43"/>
      <c r="BF573" s="43"/>
      <c r="BG573" s="43"/>
      <c r="BH573" s="43"/>
      <c r="BI573" s="43"/>
      <c r="BJ573" s="43"/>
    </row>
    <row r="574" spans="52:62" ht="12.75">
      <c r="AZ574" s="43"/>
      <c r="BA574" s="43"/>
      <c r="BB574" s="43"/>
      <c r="BC574" s="43"/>
      <c r="BD574" s="43"/>
      <c r="BE574" s="43"/>
      <c r="BF574" s="43"/>
      <c r="BG574" s="43"/>
      <c r="BH574" s="43"/>
      <c r="BI574" s="43"/>
      <c r="BJ574" s="43"/>
    </row>
    <row r="575" spans="52:62" ht="12.75">
      <c r="AZ575" s="43"/>
      <c r="BA575" s="43"/>
      <c r="BB575" s="43"/>
      <c r="BC575" s="43"/>
      <c r="BD575" s="43"/>
      <c r="BE575" s="43"/>
      <c r="BF575" s="43"/>
      <c r="BG575" s="43"/>
      <c r="BH575" s="43"/>
      <c r="BI575" s="43"/>
      <c r="BJ575" s="43"/>
    </row>
    <row r="576" spans="52:62" ht="12.75">
      <c r="AZ576" s="43"/>
      <c r="BA576" s="43"/>
      <c r="BB576" s="43"/>
      <c r="BC576" s="43"/>
      <c r="BD576" s="43"/>
      <c r="BE576" s="43"/>
      <c r="BF576" s="43"/>
      <c r="BG576" s="43"/>
      <c r="BH576" s="43"/>
      <c r="BI576" s="43"/>
      <c r="BJ576" s="43"/>
    </row>
    <row r="577" spans="52:62" ht="12.75">
      <c r="AZ577" s="43"/>
      <c r="BA577" s="43"/>
      <c r="BB577" s="43"/>
      <c r="BC577" s="43"/>
      <c r="BD577" s="43"/>
      <c r="BE577" s="43"/>
      <c r="BF577" s="43"/>
      <c r="BG577" s="43"/>
      <c r="BH577" s="43"/>
      <c r="BI577" s="43"/>
      <c r="BJ577" s="43"/>
    </row>
    <row r="578" spans="52:62" ht="12.75">
      <c r="AZ578" s="43"/>
      <c r="BA578" s="43"/>
      <c r="BB578" s="43"/>
      <c r="BC578" s="43"/>
      <c r="BD578" s="43"/>
      <c r="BE578" s="43"/>
      <c r="BF578" s="43"/>
      <c r="BG578" s="43"/>
      <c r="BH578" s="43"/>
      <c r="BI578" s="43"/>
      <c r="BJ578" s="43"/>
    </row>
    <row r="579" spans="52:62" ht="12.75">
      <c r="AZ579" s="43"/>
      <c r="BA579" s="43"/>
      <c r="BB579" s="43"/>
      <c r="BC579" s="43"/>
      <c r="BD579" s="43"/>
      <c r="BE579" s="43"/>
      <c r="BF579" s="43"/>
      <c r="BG579" s="43"/>
      <c r="BH579" s="43"/>
      <c r="BI579" s="43"/>
      <c r="BJ579" s="43"/>
    </row>
    <row r="580" spans="52:62" ht="12.75">
      <c r="AZ580" s="43"/>
      <c r="BA580" s="43"/>
      <c r="BB580" s="43"/>
      <c r="BC580" s="43"/>
      <c r="BD580" s="43"/>
      <c r="BE580" s="43"/>
      <c r="BF580" s="43"/>
      <c r="BG580" s="43"/>
      <c r="BH580" s="43"/>
      <c r="BI580" s="43"/>
      <c r="BJ580" s="43"/>
    </row>
    <row r="581" spans="52:62" ht="12.75">
      <c r="AZ581" s="43"/>
      <c r="BA581" s="43"/>
      <c r="BB581" s="43"/>
      <c r="BC581" s="43"/>
      <c r="BD581" s="43"/>
      <c r="BE581" s="43"/>
      <c r="BF581" s="43"/>
      <c r="BG581" s="43"/>
      <c r="BH581" s="43"/>
      <c r="BI581" s="43"/>
      <c r="BJ581" s="43"/>
    </row>
    <row r="582" spans="52:62" ht="12.75">
      <c r="AZ582" s="43"/>
      <c r="BA582" s="43"/>
      <c r="BB582" s="43"/>
      <c r="BC582" s="43"/>
      <c r="BD582" s="43"/>
      <c r="BE582" s="43"/>
      <c r="BF582" s="43"/>
      <c r="BG582" s="43"/>
      <c r="BH582" s="43"/>
      <c r="BI582" s="43"/>
      <c r="BJ582" s="43"/>
    </row>
    <row r="583" spans="52:62" ht="12.75">
      <c r="AZ583" s="43"/>
      <c r="BA583" s="43"/>
      <c r="BB583" s="43"/>
      <c r="BC583" s="43"/>
      <c r="BD583" s="43"/>
      <c r="BE583" s="43"/>
      <c r="BF583" s="43"/>
      <c r="BG583" s="43"/>
      <c r="BH583" s="43"/>
      <c r="BI583" s="43"/>
      <c r="BJ583" s="43"/>
    </row>
    <row r="584" spans="52:62" ht="12.75">
      <c r="AZ584" s="43"/>
      <c r="BA584" s="43"/>
      <c r="BB584" s="43"/>
      <c r="BC584" s="43"/>
      <c r="BD584" s="43"/>
      <c r="BE584" s="43"/>
      <c r="BF584" s="43"/>
      <c r="BG584" s="43"/>
      <c r="BH584" s="43"/>
      <c r="BI584" s="43"/>
      <c r="BJ584" s="43"/>
    </row>
    <row r="585" spans="52:62" ht="12.75">
      <c r="AZ585" s="43"/>
      <c r="BA585" s="43"/>
      <c r="BB585" s="43"/>
      <c r="BC585" s="43"/>
      <c r="BD585" s="43"/>
      <c r="BE585" s="43"/>
      <c r="BF585" s="43"/>
      <c r="BG585" s="43"/>
      <c r="BH585" s="43"/>
      <c r="BI585" s="43"/>
      <c r="BJ585" s="43"/>
    </row>
    <row r="586" spans="52:62" ht="12.75">
      <c r="AZ586" s="43"/>
      <c r="BA586" s="43"/>
      <c r="BB586" s="43"/>
      <c r="BC586" s="43"/>
      <c r="BD586" s="43"/>
      <c r="BE586" s="43"/>
      <c r="BF586" s="43"/>
      <c r="BG586" s="43"/>
      <c r="BH586" s="43"/>
      <c r="BI586" s="43"/>
      <c r="BJ586" s="43"/>
    </row>
    <row r="587" spans="52:62" ht="12.75">
      <c r="AZ587" s="43"/>
      <c r="BA587" s="43"/>
      <c r="BB587" s="43"/>
      <c r="BC587" s="43"/>
      <c r="BD587" s="43"/>
      <c r="BE587" s="43"/>
      <c r="BF587" s="43"/>
      <c r="BG587" s="43"/>
      <c r="BH587" s="43"/>
      <c r="BI587" s="43"/>
      <c r="BJ587" s="43"/>
    </row>
    <row r="588" spans="52:62" ht="12.75">
      <c r="AZ588" s="43"/>
      <c r="BA588" s="43"/>
      <c r="BB588" s="43"/>
      <c r="BC588" s="43"/>
      <c r="BD588" s="43"/>
      <c r="BE588" s="43"/>
      <c r="BF588" s="43"/>
      <c r="BG588" s="43"/>
      <c r="BH588" s="43"/>
      <c r="BI588" s="43"/>
      <c r="BJ588" s="43"/>
    </row>
    <row r="589" spans="52:62" ht="12.75">
      <c r="AZ589" s="43"/>
      <c r="BA589" s="43"/>
      <c r="BB589" s="43"/>
      <c r="BC589" s="43"/>
      <c r="BD589" s="43"/>
      <c r="BE589" s="43"/>
      <c r="BF589" s="43"/>
      <c r="BG589" s="43"/>
      <c r="BH589" s="43"/>
      <c r="BI589" s="43"/>
      <c r="BJ589" s="43"/>
    </row>
    <row r="590" spans="52:62" ht="12.75">
      <c r="AZ590" s="43"/>
      <c r="BA590" s="43"/>
      <c r="BB590" s="43"/>
      <c r="BC590" s="43"/>
      <c r="BD590" s="43"/>
      <c r="BE590" s="43"/>
      <c r="BF590" s="43"/>
      <c r="BG590" s="43"/>
      <c r="BH590" s="43"/>
      <c r="BI590" s="43"/>
      <c r="BJ590" s="43"/>
    </row>
    <row r="591" spans="52:62" ht="12.75">
      <c r="AZ591" s="43"/>
      <c r="BA591" s="43"/>
      <c r="BB591" s="43"/>
      <c r="BC591" s="43"/>
      <c r="BD591" s="43"/>
      <c r="BE591" s="43"/>
      <c r="BF591" s="43"/>
      <c r="BG591" s="43"/>
      <c r="BH591" s="43"/>
      <c r="BI591" s="43"/>
      <c r="BJ591" s="43"/>
    </row>
    <row r="592" spans="52:62" ht="12.75">
      <c r="AZ592" s="43"/>
      <c r="BA592" s="43"/>
      <c r="BB592" s="43"/>
      <c r="BC592" s="43"/>
      <c r="BD592" s="43"/>
      <c r="BE592" s="43"/>
      <c r="BF592" s="43"/>
      <c r="BG592" s="43"/>
      <c r="BH592" s="43"/>
      <c r="BI592" s="43"/>
      <c r="BJ592" s="43"/>
    </row>
    <row r="593" spans="52:62" ht="12.75">
      <c r="AZ593" s="43"/>
      <c r="BA593" s="43"/>
      <c r="BB593" s="43"/>
      <c r="BC593" s="43"/>
      <c r="BD593" s="43"/>
      <c r="BE593" s="43"/>
      <c r="BF593" s="43"/>
      <c r="BG593" s="43"/>
      <c r="BH593" s="43"/>
      <c r="BI593" s="43"/>
      <c r="BJ593" s="43"/>
    </row>
    <row r="594" spans="52:62" ht="12.75">
      <c r="AZ594" s="43"/>
      <c r="BA594" s="43"/>
      <c r="BB594" s="43"/>
      <c r="BC594" s="43"/>
      <c r="BD594" s="43"/>
      <c r="BE594" s="43"/>
      <c r="BF594" s="43"/>
      <c r="BG594" s="43"/>
      <c r="BH594" s="43"/>
      <c r="BI594" s="43"/>
      <c r="BJ594" s="43"/>
    </row>
    <row r="595" spans="52:62" ht="12.75">
      <c r="AZ595" s="43"/>
      <c r="BA595" s="43"/>
      <c r="BB595" s="43"/>
      <c r="BC595" s="43"/>
      <c r="BD595" s="43"/>
      <c r="BE595" s="43"/>
      <c r="BF595" s="43"/>
      <c r="BG595" s="43"/>
      <c r="BH595" s="43"/>
      <c r="BI595" s="43"/>
      <c r="BJ595" s="43"/>
    </row>
    <row r="596" spans="52:62" ht="12.75">
      <c r="AZ596" s="43"/>
      <c r="BA596" s="43"/>
      <c r="BB596" s="43"/>
      <c r="BC596" s="43"/>
      <c r="BD596" s="43"/>
      <c r="BE596" s="43"/>
      <c r="BF596" s="43"/>
      <c r="BG596" s="43"/>
      <c r="BH596" s="43"/>
      <c r="BI596" s="43"/>
      <c r="BJ596" s="43"/>
    </row>
    <row r="597" spans="52:62" ht="12.75">
      <c r="AZ597" s="43"/>
      <c r="BA597" s="43"/>
      <c r="BB597" s="43"/>
      <c r="BC597" s="43"/>
      <c r="BD597" s="43"/>
      <c r="BE597" s="43"/>
      <c r="BF597" s="43"/>
      <c r="BG597" s="43"/>
      <c r="BH597" s="43"/>
      <c r="BI597" s="43"/>
      <c r="BJ597" s="43"/>
    </row>
    <row r="598" spans="52:62" ht="12.75">
      <c r="AZ598" s="43"/>
      <c r="BA598" s="43"/>
      <c r="BB598" s="43"/>
      <c r="BC598" s="43"/>
      <c r="BD598" s="43"/>
      <c r="BE598" s="43"/>
      <c r="BF598" s="43"/>
      <c r="BG598" s="43"/>
      <c r="BH598" s="43"/>
      <c r="BI598" s="43"/>
      <c r="BJ598" s="43"/>
    </row>
    <row r="599" spans="52:62" ht="12.75">
      <c r="AZ599" s="43"/>
      <c r="BA599" s="43"/>
      <c r="BB599" s="43"/>
      <c r="BC599" s="43"/>
      <c r="BD599" s="43"/>
      <c r="BE599" s="43"/>
      <c r="BF599" s="43"/>
      <c r="BG599" s="43"/>
      <c r="BH599" s="43"/>
      <c r="BI599" s="43"/>
      <c r="BJ599" s="43"/>
    </row>
    <row r="600" spans="52:62" ht="12.75">
      <c r="AZ600" s="43"/>
      <c r="BA600" s="43"/>
      <c r="BB600" s="43"/>
      <c r="BC600" s="43"/>
      <c r="BD600" s="43"/>
      <c r="BE600" s="43"/>
      <c r="BF600" s="43"/>
      <c r="BG600" s="43"/>
      <c r="BH600" s="43"/>
      <c r="BI600" s="43"/>
      <c r="BJ600" s="43"/>
    </row>
    <row r="601" spans="52:62" ht="12.75">
      <c r="AZ601" s="43"/>
      <c r="BA601" s="43"/>
      <c r="BB601" s="43"/>
      <c r="BC601" s="43"/>
      <c r="BD601" s="43"/>
      <c r="BE601" s="43"/>
      <c r="BF601" s="43"/>
      <c r="BG601" s="43"/>
      <c r="BH601" s="43"/>
      <c r="BI601" s="43"/>
      <c r="BJ601" s="43"/>
    </row>
    <row r="602" spans="52:62" ht="12.75">
      <c r="AZ602" s="43"/>
      <c r="BA602" s="43"/>
      <c r="BB602" s="43"/>
      <c r="BC602" s="43"/>
      <c r="BD602" s="43"/>
      <c r="BE602" s="43"/>
      <c r="BF602" s="43"/>
      <c r="BG602" s="43"/>
      <c r="BH602" s="43"/>
      <c r="BI602" s="43"/>
      <c r="BJ602" s="43"/>
    </row>
    <row r="603" spans="52:62" ht="12.75">
      <c r="AZ603" s="43"/>
      <c r="BA603" s="43"/>
      <c r="BB603" s="43"/>
      <c r="BC603" s="43"/>
      <c r="BD603" s="43"/>
      <c r="BE603" s="43"/>
      <c r="BF603" s="43"/>
      <c r="BG603" s="43"/>
      <c r="BH603" s="43"/>
      <c r="BI603" s="43"/>
      <c r="BJ603" s="43"/>
    </row>
    <row r="604" spans="52:62" ht="12.75">
      <c r="AZ604" s="43"/>
      <c r="BA604" s="43"/>
      <c r="BB604" s="43"/>
      <c r="BC604" s="43"/>
      <c r="BD604" s="43"/>
      <c r="BE604" s="43"/>
      <c r="BF604" s="43"/>
      <c r="BG604" s="43"/>
      <c r="BH604" s="43"/>
      <c r="BI604" s="43"/>
      <c r="BJ604" s="43"/>
    </row>
    <row r="605" spans="52:62" ht="12.75">
      <c r="AZ605" s="43"/>
      <c r="BA605" s="43"/>
      <c r="BB605" s="43"/>
      <c r="BC605" s="43"/>
      <c r="BD605" s="43"/>
      <c r="BE605" s="43"/>
      <c r="BF605" s="43"/>
      <c r="BG605" s="43"/>
      <c r="BH605" s="43"/>
      <c r="BI605" s="43"/>
      <c r="BJ605" s="43"/>
    </row>
    <row r="606" spans="52:62" ht="12.75">
      <c r="AZ606" s="43"/>
      <c r="BA606" s="43"/>
      <c r="BB606" s="43"/>
      <c r="BC606" s="43"/>
      <c r="BD606" s="43"/>
      <c r="BE606" s="43"/>
      <c r="BF606" s="43"/>
      <c r="BG606" s="43"/>
      <c r="BH606" s="43"/>
      <c r="BI606" s="43"/>
      <c r="BJ606" s="43"/>
    </row>
    <row r="607" spans="52:62" ht="12.75">
      <c r="AZ607" s="43"/>
      <c r="BA607" s="43"/>
      <c r="BB607" s="43"/>
      <c r="BC607" s="43"/>
      <c r="BD607" s="43"/>
      <c r="BE607" s="43"/>
      <c r="BF607" s="43"/>
      <c r="BG607" s="43"/>
      <c r="BH607" s="43"/>
      <c r="BI607" s="43"/>
      <c r="BJ607" s="43"/>
    </row>
    <row r="608" spans="52:62" ht="12.75">
      <c r="AZ608" s="43"/>
      <c r="BA608" s="43"/>
      <c r="BB608" s="43"/>
      <c r="BC608" s="43"/>
      <c r="BD608" s="43"/>
      <c r="BE608" s="43"/>
      <c r="BF608" s="43"/>
      <c r="BG608" s="43"/>
      <c r="BH608" s="43"/>
      <c r="BI608" s="43"/>
      <c r="BJ608" s="43"/>
    </row>
    <row r="609" spans="52:62" ht="12.75">
      <c r="AZ609" s="43"/>
      <c r="BA609" s="43"/>
      <c r="BB609" s="43"/>
      <c r="BC609" s="43"/>
      <c r="BD609" s="43"/>
      <c r="BE609" s="43"/>
      <c r="BF609" s="43"/>
      <c r="BG609" s="43"/>
      <c r="BH609" s="43"/>
      <c r="BI609" s="43"/>
      <c r="BJ609" s="43"/>
    </row>
    <row r="610" spans="52:62" ht="12.75">
      <c r="AZ610" s="43"/>
      <c r="BA610" s="43"/>
      <c r="BB610" s="43"/>
      <c r="BC610" s="43"/>
      <c r="BD610" s="43"/>
      <c r="BE610" s="43"/>
      <c r="BF610" s="43"/>
      <c r="BG610" s="43"/>
      <c r="BH610" s="43"/>
      <c r="BI610" s="43"/>
      <c r="BJ610" s="43"/>
    </row>
    <row r="611" spans="52:62" ht="12.75">
      <c r="AZ611" s="43"/>
      <c r="BA611" s="43"/>
      <c r="BB611" s="43"/>
      <c r="BC611" s="43"/>
      <c r="BD611" s="43"/>
      <c r="BE611" s="43"/>
      <c r="BF611" s="43"/>
      <c r="BG611" s="43"/>
      <c r="BH611" s="43"/>
      <c r="BI611" s="43"/>
      <c r="BJ611" s="43"/>
    </row>
    <row r="612" spans="52:62" ht="12.75">
      <c r="AZ612" s="43"/>
      <c r="BA612" s="43"/>
      <c r="BB612" s="43"/>
      <c r="BC612" s="43"/>
      <c r="BD612" s="43"/>
      <c r="BE612" s="43"/>
      <c r="BF612" s="43"/>
      <c r="BG612" s="43"/>
      <c r="BH612" s="43"/>
      <c r="BI612" s="43"/>
      <c r="BJ612" s="43"/>
    </row>
    <row r="613" spans="52:62" ht="12.75">
      <c r="AZ613" s="43"/>
      <c r="BA613" s="43"/>
      <c r="BB613" s="43"/>
      <c r="BC613" s="43"/>
      <c r="BD613" s="43"/>
      <c r="BE613" s="43"/>
      <c r="BF613" s="43"/>
      <c r="BG613" s="43"/>
      <c r="BH613" s="43"/>
      <c r="BI613" s="43"/>
      <c r="BJ613" s="43"/>
    </row>
    <row r="614" spans="52:62" ht="12.75">
      <c r="AZ614" s="43"/>
      <c r="BA614" s="43"/>
      <c r="BB614" s="43"/>
      <c r="BC614" s="43"/>
      <c r="BD614" s="43"/>
      <c r="BE614" s="43"/>
      <c r="BF614" s="43"/>
      <c r="BG614" s="43"/>
      <c r="BH614" s="43"/>
      <c r="BI614" s="43"/>
      <c r="BJ614" s="43"/>
    </row>
    <row r="615" spans="52:62" ht="12.75">
      <c r="AZ615" s="43"/>
      <c r="BA615" s="43"/>
      <c r="BB615" s="43"/>
      <c r="BC615" s="43"/>
      <c r="BD615" s="43"/>
      <c r="BE615" s="43"/>
      <c r="BF615" s="43"/>
      <c r="BG615" s="43"/>
      <c r="BH615" s="43"/>
      <c r="BI615" s="43"/>
      <c r="BJ615" s="43"/>
    </row>
    <row r="616" spans="52:62" ht="12.75">
      <c r="AZ616" s="43"/>
      <c r="BA616" s="43"/>
      <c r="BB616" s="43"/>
      <c r="BC616" s="43"/>
      <c r="BD616" s="43"/>
      <c r="BE616" s="43"/>
      <c r="BF616" s="43"/>
      <c r="BG616" s="43"/>
      <c r="BH616" s="43"/>
      <c r="BI616" s="43"/>
      <c r="BJ616" s="43"/>
    </row>
    <row r="617" spans="52:62" ht="12.75">
      <c r="AZ617" s="43"/>
      <c r="BA617" s="43"/>
      <c r="BB617" s="43"/>
      <c r="BC617" s="43"/>
      <c r="BD617" s="43"/>
      <c r="BE617" s="43"/>
      <c r="BF617" s="43"/>
      <c r="BG617" s="43"/>
      <c r="BH617" s="43"/>
      <c r="BI617" s="43"/>
      <c r="BJ617" s="43"/>
    </row>
    <row r="618" spans="52:62" ht="12.75">
      <c r="AZ618" s="43"/>
      <c r="BA618" s="43"/>
      <c r="BB618" s="43"/>
      <c r="BC618" s="43"/>
      <c r="BD618" s="43"/>
      <c r="BE618" s="43"/>
      <c r="BF618" s="43"/>
      <c r="BG618" s="43"/>
      <c r="BH618" s="43"/>
      <c r="BI618" s="43"/>
      <c r="BJ618" s="43"/>
    </row>
    <row r="619" spans="52:62" ht="12.75">
      <c r="AZ619" s="43"/>
      <c r="BA619" s="43"/>
      <c r="BB619" s="43"/>
      <c r="BC619" s="43"/>
      <c r="BD619" s="43"/>
      <c r="BE619" s="43"/>
      <c r="BF619" s="43"/>
      <c r="BG619" s="43"/>
      <c r="BH619" s="43"/>
      <c r="BI619" s="43"/>
      <c r="BJ619" s="43"/>
    </row>
    <row r="620" spans="52:62" ht="12.75">
      <c r="AZ620" s="43"/>
      <c r="BA620" s="43"/>
      <c r="BB620" s="43"/>
      <c r="BC620" s="43"/>
      <c r="BD620" s="43"/>
      <c r="BE620" s="43"/>
      <c r="BF620" s="43"/>
      <c r="BG620" s="43"/>
      <c r="BH620" s="43"/>
      <c r="BI620" s="43"/>
      <c r="BJ620" s="43"/>
    </row>
    <row r="621" spans="52:62" ht="12.75">
      <c r="AZ621" s="43"/>
      <c r="BA621" s="43"/>
      <c r="BB621" s="43"/>
      <c r="BC621" s="43"/>
      <c r="BD621" s="43"/>
      <c r="BE621" s="43"/>
      <c r="BF621" s="43"/>
      <c r="BG621" s="43"/>
      <c r="BH621" s="43"/>
      <c r="BI621" s="43"/>
      <c r="BJ621" s="43"/>
    </row>
    <row r="622" spans="52:62" ht="12.75">
      <c r="AZ622" s="43"/>
      <c r="BA622" s="43"/>
      <c r="BB622" s="43"/>
      <c r="BC622" s="43"/>
      <c r="BD622" s="43"/>
      <c r="BE622" s="43"/>
      <c r="BF622" s="43"/>
      <c r="BG622" s="43"/>
      <c r="BH622" s="43"/>
      <c r="BI622" s="43"/>
      <c r="BJ622" s="43"/>
    </row>
    <row r="623" spans="52:62" ht="12.75">
      <c r="AZ623" s="43"/>
      <c r="BA623" s="43"/>
      <c r="BB623" s="43"/>
      <c r="BC623" s="43"/>
      <c r="BD623" s="43"/>
      <c r="BE623" s="43"/>
      <c r="BF623" s="43"/>
      <c r="BG623" s="43"/>
      <c r="BH623" s="43"/>
      <c r="BI623" s="43"/>
      <c r="BJ623" s="43"/>
    </row>
    <row r="624" spans="52:62" ht="12.75">
      <c r="AZ624" s="43"/>
      <c r="BA624" s="43"/>
      <c r="BB624" s="43"/>
      <c r="BC624" s="43"/>
      <c r="BD624" s="43"/>
      <c r="BE624" s="43"/>
      <c r="BF624" s="43"/>
      <c r="BG624" s="43"/>
      <c r="BH624" s="43"/>
      <c r="BI624" s="43"/>
      <c r="BJ624" s="43"/>
    </row>
    <row r="625" spans="52:62" ht="12.75">
      <c r="AZ625" s="43"/>
      <c r="BA625" s="43"/>
      <c r="BB625" s="43"/>
      <c r="BC625" s="43"/>
      <c r="BD625" s="43"/>
      <c r="BE625" s="43"/>
      <c r="BF625" s="43"/>
      <c r="BG625" s="43"/>
      <c r="BH625" s="43"/>
      <c r="BI625" s="43"/>
      <c r="BJ625" s="43"/>
    </row>
    <row r="626" spans="52:62" ht="12.75">
      <c r="AZ626" s="43"/>
      <c r="BA626" s="43"/>
      <c r="BB626" s="43"/>
      <c r="BC626" s="43"/>
      <c r="BD626" s="43"/>
      <c r="BE626" s="43"/>
      <c r="BF626" s="43"/>
      <c r="BG626" s="43"/>
      <c r="BH626" s="43"/>
      <c r="BI626" s="43"/>
      <c r="BJ626" s="43"/>
    </row>
    <row r="627" spans="52:62" ht="12.75">
      <c r="AZ627" s="43"/>
      <c r="BA627" s="43"/>
      <c r="BB627" s="43"/>
      <c r="BC627" s="43"/>
      <c r="BD627" s="43"/>
      <c r="BE627" s="43"/>
      <c r="BF627" s="43"/>
      <c r="BG627" s="43"/>
      <c r="BH627" s="43"/>
      <c r="BI627" s="43"/>
      <c r="BJ627" s="43"/>
    </row>
    <row r="628" spans="52:62" ht="12.75">
      <c r="AZ628" s="43"/>
      <c r="BA628" s="43"/>
      <c r="BB628" s="43"/>
      <c r="BC628" s="43"/>
      <c r="BD628" s="43"/>
      <c r="BE628" s="43"/>
      <c r="BF628" s="43"/>
      <c r="BG628" s="43"/>
      <c r="BH628" s="43"/>
      <c r="BI628" s="43"/>
      <c r="BJ628" s="43"/>
    </row>
    <row r="629" spans="52:62" ht="12.75">
      <c r="AZ629" s="43"/>
      <c r="BA629" s="43"/>
      <c r="BB629" s="43"/>
      <c r="BC629" s="43"/>
      <c r="BD629" s="43"/>
      <c r="BE629" s="43"/>
      <c r="BF629" s="43"/>
      <c r="BG629" s="43"/>
      <c r="BH629" s="43"/>
      <c r="BI629" s="43"/>
      <c r="BJ629" s="43"/>
    </row>
    <row r="630" spans="52:62" ht="12.75">
      <c r="AZ630" s="43"/>
      <c r="BA630" s="43"/>
      <c r="BB630" s="43"/>
      <c r="BC630" s="43"/>
      <c r="BD630" s="43"/>
      <c r="BE630" s="43"/>
      <c r="BF630" s="43"/>
      <c r="BG630" s="43"/>
      <c r="BH630" s="43"/>
      <c r="BI630" s="43"/>
      <c r="BJ630" s="43"/>
    </row>
    <row r="631" spans="52:62" ht="12.75">
      <c r="AZ631" s="43"/>
      <c r="BA631" s="43"/>
      <c r="BB631" s="43"/>
      <c r="BC631" s="43"/>
      <c r="BD631" s="43"/>
      <c r="BE631" s="43"/>
      <c r="BF631" s="43"/>
      <c r="BG631" s="43"/>
      <c r="BH631" s="43"/>
      <c r="BI631" s="43"/>
      <c r="BJ631" s="43"/>
    </row>
    <row r="632" spans="52:62" ht="12.75">
      <c r="AZ632" s="43"/>
      <c r="BA632" s="43"/>
      <c r="BB632" s="43"/>
      <c r="BC632" s="43"/>
      <c r="BD632" s="43"/>
      <c r="BE632" s="43"/>
      <c r="BF632" s="43"/>
      <c r="BG632" s="43"/>
      <c r="BH632" s="43"/>
      <c r="BI632" s="43"/>
      <c r="BJ632" s="43"/>
    </row>
    <row r="633" spans="52:62" ht="12.75">
      <c r="AZ633" s="43"/>
      <c r="BA633" s="43"/>
      <c r="BB633" s="43"/>
      <c r="BC633" s="43"/>
      <c r="BD633" s="43"/>
      <c r="BE633" s="43"/>
      <c r="BF633" s="43"/>
      <c r="BG633" s="43"/>
      <c r="BH633" s="43"/>
      <c r="BI633" s="43"/>
      <c r="BJ633" s="43"/>
    </row>
    <row r="634" spans="52:62" ht="12.75">
      <c r="AZ634" s="43"/>
      <c r="BA634" s="43"/>
      <c r="BB634" s="43"/>
      <c r="BC634" s="43"/>
      <c r="BD634" s="43"/>
      <c r="BE634" s="43"/>
      <c r="BF634" s="43"/>
      <c r="BG634" s="43"/>
      <c r="BH634" s="43"/>
      <c r="BI634" s="43"/>
      <c r="BJ634" s="43"/>
    </row>
    <row r="635" spans="52:62" ht="12.75">
      <c r="AZ635" s="43"/>
      <c r="BA635" s="43"/>
      <c r="BB635" s="43"/>
      <c r="BC635" s="43"/>
      <c r="BD635" s="43"/>
      <c r="BE635" s="43"/>
      <c r="BF635" s="43"/>
      <c r="BG635" s="43"/>
      <c r="BH635" s="43"/>
      <c r="BI635" s="43"/>
      <c r="BJ635" s="43"/>
    </row>
    <row r="636" spans="52:62" ht="12.75">
      <c r="AZ636" s="43"/>
      <c r="BA636" s="43"/>
      <c r="BB636" s="43"/>
      <c r="BC636" s="43"/>
      <c r="BD636" s="43"/>
      <c r="BE636" s="43"/>
      <c r="BF636" s="43"/>
      <c r="BG636" s="43"/>
      <c r="BH636" s="43"/>
      <c r="BI636" s="43"/>
      <c r="BJ636" s="43"/>
    </row>
    <row r="637" spans="52:62" ht="12.75">
      <c r="AZ637" s="43"/>
      <c r="BA637" s="43"/>
      <c r="BB637" s="43"/>
      <c r="BC637" s="43"/>
      <c r="BD637" s="43"/>
      <c r="BE637" s="43"/>
      <c r="BF637" s="43"/>
      <c r="BG637" s="43"/>
      <c r="BH637" s="43"/>
      <c r="BI637" s="43"/>
      <c r="BJ637" s="43"/>
    </row>
    <row r="638" spans="52:62" ht="12.75">
      <c r="AZ638" s="43"/>
      <c r="BA638" s="43"/>
      <c r="BB638" s="43"/>
      <c r="BC638" s="43"/>
      <c r="BD638" s="43"/>
      <c r="BE638" s="43"/>
      <c r="BF638" s="43"/>
      <c r="BG638" s="43"/>
      <c r="BH638" s="43"/>
      <c r="BI638" s="43"/>
      <c r="BJ638" s="43"/>
    </row>
    <row r="639" spans="52:62" ht="12.75">
      <c r="AZ639" s="43"/>
      <c r="BA639" s="43"/>
      <c r="BB639" s="43"/>
      <c r="BC639" s="43"/>
      <c r="BD639" s="43"/>
      <c r="BE639" s="43"/>
      <c r="BF639" s="43"/>
      <c r="BG639" s="43"/>
      <c r="BH639" s="43"/>
      <c r="BI639" s="43"/>
      <c r="BJ639" s="43"/>
    </row>
    <row r="640" spans="52:62" ht="12.75">
      <c r="AZ640" s="43"/>
      <c r="BA640" s="43"/>
      <c r="BB640" s="43"/>
      <c r="BC640" s="43"/>
      <c r="BD640" s="43"/>
      <c r="BE640" s="43"/>
      <c r="BF640" s="43"/>
      <c r="BG640" s="43"/>
      <c r="BH640" s="43"/>
      <c r="BI640" s="43"/>
      <c r="BJ640" s="43"/>
    </row>
    <row r="641" spans="52:62" ht="12.75">
      <c r="AZ641" s="43"/>
      <c r="BA641" s="43"/>
      <c r="BB641" s="43"/>
      <c r="BC641" s="43"/>
      <c r="BD641" s="43"/>
      <c r="BE641" s="43"/>
      <c r="BF641" s="43"/>
      <c r="BG641" s="43"/>
      <c r="BH641" s="43"/>
      <c r="BI641" s="43"/>
      <c r="BJ641" s="43"/>
    </row>
    <row r="642" spans="52:62" ht="12.75">
      <c r="AZ642" s="43"/>
      <c r="BA642" s="43"/>
      <c r="BB642" s="43"/>
      <c r="BC642" s="43"/>
      <c r="BD642" s="43"/>
      <c r="BE642" s="43"/>
      <c r="BF642" s="43"/>
      <c r="BG642" s="43"/>
      <c r="BH642" s="43"/>
      <c r="BI642" s="43"/>
      <c r="BJ642" s="43"/>
    </row>
    <row r="643" spans="52:62" ht="12.75">
      <c r="AZ643" s="43"/>
      <c r="BA643" s="43"/>
      <c r="BB643" s="43"/>
      <c r="BC643" s="43"/>
      <c r="BD643" s="43"/>
      <c r="BE643" s="43"/>
      <c r="BF643" s="43"/>
      <c r="BG643" s="43"/>
      <c r="BH643" s="43"/>
      <c r="BI643" s="43"/>
      <c r="BJ643" s="43"/>
    </row>
    <row r="644" spans="52:62" ht="12.75">
      <c r="AZ644" s="43"/>
      <c r="BA644" s="43"/>
      <c r="BB644" s="43"/>
      <c r="BC644" s="43"/>
      <c r="BD644" s="43"/>
      <c r="BE644" s="43"/>
      <c r="BF644" s="43"/>
      <c r="BG644" s="43"/>
      <c r="BH644" s="43"/>
      <c r="BI644" s="43"/>
      <c r="BJ644" s="43"/>
    </row>
    <row r="645" spans="52:62" ht="12.75">
      <c r="AZ645" s="43"/>
      <c r="BA645" s="43"/>
      <c r="BB645" s="43"/>
      <c r="BC645" s="43"/>
      <c r="BD645" s="43"/>
      <c r="BE645" s="43"/>
      <c r="BF645" s="43"/>
      <c r="BG645" s="43"/>
      <c r="BH645" s="43"/>
      <c r="BI645" s="43"/>
      <c r="BJ645" s="43"/>
    </row>
    <row r="646" spans="52:62" ht="12.75">
      <c r="AZ646" s="43"/>
      <c r="BA646" s="43"/>
      <c r="BB646" s="43"/>
      <c r="BC646" s="43"/>
      <c r="BD646" s="43"/>
      <c r="BE646" s="43"/>
      <c r="BF646" s="43"/>
      <c r="BG646" s="43"/>
      <c r="BH646" s="43"/>
      <c r="BI646" s="43"/>
      <c r="BJ646" s="43"/>
    </row>
    <row r="647" spans="52:62" ht="12.75">
      <c r="AZ647" s="43"/>
      <c r="BA647" s="43"/>
      <c r="BB647" s="43"/>
      <c r="BC647" s="43"/>
      <c r="BD647" s="43"/>
      <c r="BE647" s="43"/>
      <c r="BF647" s="43"/>
      <c r="BG647" s="43"/>
      <c r="BH647" s="43"/>
      <c r="BI647" s="43"/>
      <c r="BJ647" s="43"/>
    </row>
    <row r="648" spans="52:62" ht="12.75">
      <c r="AZ648" s="43"/>
      <c r="BA648" s="43"/>
      <c r="BB648" s="43"/>
      <c r="BC648" s="43"/>
      <c r="BD648" s="43"/>
      <c r="BE648" s="43"/>
      <c r="BF648" s="43"/>
      <c r="BG648" s="43"/>
      <c r="BH648" s="43"/>
      <c r="BI648" s="43"/>
      <c r="BJ648" s="43"/>
    </row>
    <row r="649" spans="52:62" ht="12.75">
      <c r="AZ649" s="43"/>
      <c r="BA649" s="43"/>
      <c r="BB649" s="43"/>
      <c r="BC649" s="43"/>
      <c r="BD649" s="43"/>
      <c r="BE649" s="43"/>
      <c r="BF649" s="43"/>
      <c r="BG649" s="43"/>
      <c r="BH649" s="43"/>
      <c r="BI649" s="43"/>
      <c r="BJ649" s="43"/>
    </row>
    <row r="650" spans="52:62" ht="12.75">
      <c r="AZ650" s="43"/>
      <c r="BA650" s="43"/>
      <c r="BB650" s="43"/>
      <c r="BC650" s="43"/>
      <c r="BD650" s="43"/>
      <c r="BE650" s="43"/>
      <c r="BF650" s="43"/>
      <c r="BG650" s="43"/>
      <c r="BH650" s="43"/>
      <c r="BI650" s="43"/>
      <c r="BJ650" s="43"/>
    </row>
    <row r="651" spans="52:62" ht="12.75">
      <c r="AZ651" s="43"/>
      <c r="BA651" s="43"/>
      <c r="BB651" s="43"/>
      <c r="BC651" s="43"/>
      <c r="BD651" s="43"/>
      <c r="BE651" s="43"/>
      <c r="BF651" s="43"/>
      <c r="BG651" s="43"/>
      <c r="BH651" s="43"/>
      <c r="BI651" s="43"/>
      <c r="BJ651" s="43"/>
    </row>
    <row r="652" spans="52:62" ht="12.75">
      <c r="AZ652" s="43"/>
      <c r="BA652" s="43"/>
      <c r="BB652" s="43"/>
      <c r="BC652" s="43"/>
      <c r="BD652" s="43"/>
      <c r="BE652" s="43"/>
      <c r="BF652" s="43"/>
      <c r="BG652" s="43"/>
      <c r="BH652" s="43"/>
      <c r="BI652" s="43"/>
      <c r="BJ652" s="43"/>
    </row>
    <row r="653" spans="52:62" ht="12.75">
      <c r="AZ653" s="43"/>
      <c r="BA653" s="43"/>
      <c r="BB653" s="43"/>
      <c r="BC653" s="43"/>
      <c r="BD653" s="43"/>
      <c r="BE653" s="43"/>
      <c r="BF653" s="43"/>
      <c r="BG653" s="43"/>
      <c r="BH653" s="43"/>
      <c r="BI653" s="43"/>
      <c r="BJ653" s="43"/>
    </row>
    <row r="654" spans="52:62" ht="12.75">
      <c r="AZ654" s="43"/>
      <c r="BA654" s="43"/>
      <c r="BB654" s="43"/>
      <c r="BC654" s="43"/>
      <c r="BD654" s="43"/>
      <c r="BE654" s="43"/>
      <c r="BF654" s="43"/>
      <c r="BG654" s="43"/>
      <c r="BH654" s="43"/>
      <c r="BI654" s="43"/>
      <c r="BJ654" s="43"/>
    </row>
    <row r="655" spans="52:62" ht="12.75">
      <c r="AZ655" s="43"/>
      <c r="BA655" s="43"/>
      <c r="BB655" s="43"/>
      <c r="BC655" s="43"/>
      <c r="BD655" s="43"/>
      <c r="BE655" s="43"/>
      <c r="BF655" s="43"/>
      <c r="BG655" s="43"/>
      <c r="BH655" s="43"/>
      <c r="BI655" s="43"/>
      <c r="BJ655" s="43"/>
    </row>
    <row r="656" spans="52:62" ht="12.75">
      <c r="AZ656" s="43"/>
      <c r="BA656" s="43"/>
      <c r="BB656" s="43"/>
      <c r="BC656" s="43"/>
      <c r="BD656" s="43"/>
      <c r="BE656" s="43"/>
      <c r="BF656" s="43"/>
      <c r="BG656" s="43"/>
      <c r="BH656" s="43"/>
      <c r="BI656" s="43"/>
      <c r="BJ656" s="43"/>
    </row>
    <row r="657" spans="52:62" ht="12.75">
      <c r="AZ657" s="43"/>
      <c r="BA657" s="43"/>
      <c r="BB657" s="43"/>
      <c r="BC657" s="43"/>
      <c r="BD657" s="43"/>
      <c r="BE657" s="43"/>
      <c r="BF657" s="43"/>
      <c r="BG657" s="43"/>
      <c r="BH657" s="43"/>
      <c r="BI657" s="43"/>
      <c r="BJ657" s="43"/>
    </row>
    <row r="658" spans="52:62" ht="12.75">
      <c r="AZ658" s="43"/>
      <c r="BA658" s="43"/>
      <c r="BB658" s="43"/>
      <c r="BC658" s="43"/>
      <c r="BD658" s="43"/>
      <c r="BE658" s="43"/>
      <c r="BF658" s="43"/>
      <c r="BG658" s="43"/>
      <c r="BH658" s="43"/>
      <c r="BI658" s="43"/>
      <c r="BJ658" s="43"/>
    </row>
    <row r="659" spans="52:62" ht="12.75">
      <c r="AZ659" s="43"/>
      <c r="BA659" s="43"/>
      <c r="BB659" s="43"/>
      <c r="BC659" s="43"/>
      <c r="BD659" s="43"/>
      <c r="BE659" s="43"/>
      <c r="BF659" s="43"/>
      <c r="BG659" s="43"/>
      <c r="BH659" s="43"/>
      <c r="BI659" s="43"/>
      <c r="BJ659" s="43"/>
    </row>
    <row r="660" spans="52:62" ht="12.75">
      <c r="AZ660" s="43"/>
      <c r="BA660" s="43"/>
      <c r="BB660" s="43"/>
      <c r="BC660" s="43"/>
      <c r="BD660" s="43"/>
      <c r="BE660" s="43"/>
      <c r="BF660" s="43"/>
      <c r="BG660" s="43"/>
      <c r="BH660" s="43"/>
      <c r="BI660" s="43"/>
      <c r="BJ660" s="43"/>
    </row>
    <row r="661" spans="52:62" ht="12.75">
      <c r="AZ661" s="43"/>
      <c r="BA661" s="43"/>
      <c r="BB661" s="43"/>
      <c r="BC661" s="43"/>
      <c r="BD661" s="43"/>
      <c r="BE661" s="43"/>
      <c r="BF661" s="43"/>
      <c r="BG661" s="43"/>
      <c r="BH661" s="43"/>
      <c r="BI661" s="43"/>
      <c r="BJ661" s="43"/>
    </row>
    <row r="662" spans="52:62" ht="12.75">
      <c r="AZ662" s="43"/>
      <c r="BA662" s="43"/>
      <c r="BB662" s="43"/>
      <c r="BC662" s="43"/>
      <c r="BD662" s="43"/>
      <c r="BE662" s="43"/>
      <c r="BF662" s="43"/>
      <c r="BG662" s="43"/>
      <c r="BH662" s="43"/>
      <c r="BI662" s="43"/>
      <c r="BJ662" s="43"/>
    </row>
    <row r="663" spans="52:62" ht="12.75">
      <c r="AZ663" s="43"/>
      <c r="BA663" s="43"/>
      <c r="BB663" s="43"/>
      <c r="BC663" s="43"/>
      <c r="BD663" s="43"/>
      <c r="BE663" s="43"/>
      <c r="BF663" s="43"/>
      <c r="BG663" s="43"/>
      <c r="BH663" s="43"/>
      <c r="BI663" s="43"/>
      <c r="BJ663" s="43"/>
    </row>
    <row r="664" spans="52:62" ht="12.75">
      <c r="AZ664" s="43"/>
      <c r="BA664" s="43"/>
      <c r="BB664" s="43"/>
      <c r="BC664" s="43"/>
      <c r="BD664" s="43"/>
      <c r="BE664" s="43"/>
      <c r="BF664" s="43"/>
      <c r="BG664" s="43"/>
      <c r="BH664" s="43"/>
      <c r="BI664" s="43"/>
      <c r="BJ664" s="43"/>
    </row>
    <row r="665" spans="52:62" ht="12.75">
      <c r="AZ665" s="43"/>
      <c r="BA665" s="43"/>
      <c r="BB665" s="43"/>
      <c r="BC665" s="43"/>
      <c r="BD665" s="43"/>
      <c r="BE665" s="43"/>
      <c r="BF665" s="43"/>
      <c r="BG665" s="43"/>
      <c r="BH665" s="43"/>
      <c r="BI665" s="43"/>
      <c r="BJ665" s="43"/>
    </row>
    <row r="666" spans="52:62" ht="12.75">
      <c r="AZ666" s="43"/>
      <c r="BA666" s="43"/>
      <c r="BB666" s="43"/>
      <c r="BC666" s="43"/>
      <c r="BD666" s="43"/>
      <c r="BE666" s="43"/>
      <c r="BF666" s="43"/>
      <c r="BG666" s="43"/>
      <c r="BH666" s="43"/>
      <c r="BI666" s="43"/>
      <c r="BJ666" s="43"/>
    </row>
    <row r="667" spans="52:62" ht="12.75">
      <c r="AZ667" s="43"/>
      <c r="BA667" s="43"/>
      <c r="BB667" s="43"/>
      <c r="BC667" s="43"/>
      <c r="BD667" s="43"/>
      <c r="BE667" s="43"/>
      <c r="BF667" s="43"/>
      <c r="BG667" s="43"/>
      <c r="BH667" s="43"/>
      <c r="BI667" s="43"/>
      <c r="BJ667" s="43"/>
    </row>
    <row r="668" spans="52:62" ht="12.75">
      <c r="AZ668" s="43"/>
      <c r="BA668" s="43"/>
      <c r="BB668" s="43"/>
      <c r="BC668" s="43"/>
      <c r="BD668" s="43"/>
      <c r="BE668" s="43"/>
      <c r="BF668" s="43"/>
      <c r="BG668" s="43"/>
      <c r="BH668" s="43"/>
      <c r="BI668" s="43"/>
      <c r="BJ668" s="43"/>
    </row>
    <row r="669" spans="52:62" ht="12.75">
      <c r="AZ669" s="43"/>
      <c r="BA669" s="43"/>
      <c r="BB669" s="43"/>
      <c r="BC669" s="43"/>
      <c r="BD669" s="43"/>
      <c r="BE669" s="43"/>
      <c r="BF669" s="43"/>
      <c r="BG669" s="43"/>
      <c r="BH669" s="43"/>
      <c r="BI669" s="43"/>
      <c r="BJ669" s="43"/>
    </row>
    <row r="670" spans="52:62" ht="12.75">
      <c r="AZ670" s="43"/>
      <c r="BA670" s="43"/>
      <c r="BB670" s="43"/>
      <c r="BC670" s="43"/>
      <c r="BD670" s="43"/>
      <c r="BE670" s="43"/>
      <c r="BF670" s="43"/>
      <c r="BG670" s="43"/>
      <c r="BH670" s="43"/>
      <c r="BI670" s="43"/>
      <c r="BJ670" s="43"/>
    </row>
    <row r="671" spans="52:62" ht="12.75">
      <c r="AZ671" s="43"/>
      <c r="BA671" s="43"/>
      <c r="BB671" s="43"/>
      <c r="BC671" s="43"/>
      <c r="BD671" s="43"/>
      <c r="BE671" s="43"/>
      <c r="BF671" s="43"/>
      <c r="BG671" s="43"/>
      <c r="BH671" s="43"/>
      <c r="BI671" s="43"/>
      <c r="BJ671" s="43"/>
    </row>
    <row r="672" spans="52:62" ht="12.75">
      <c r="AZ672" s="43"/>
      <c r="BA672" s="43"/>
      <c r="BB672" s="43"/>
      <c r="BC672" s="43"/>
      <c r="BD672" s="43"/>
      <c r="BE672" s="43"/>
      <c r="BF672" s="43"/>
      <c r="BG672" s="43"/>
      <c r="BH672" s="43"/>
      <c r="BI672" s="43"/>
      <c r="BJ672" s="43"/>
    </row>
    <row r="673" spans="52:62" ht="12.75">
      <c r="AZ673" s="43"/>
      <c r="BA673" s="43"/>
      <c r="BB673" s="43"/>
      <c r="BC673" s="43"/>
      <c r="BD673" s="43"/>
      <c r="BE673" s="43"/>
      <c r="BF673" s="43"/>
      <c r="BG673" s="43"/>
      <c r="BH673" s="43"/>
      <c r="BI673" s="43"/>
      <c r="BJ673" s="43"/>
    </row>
    <row r="674" spans="52:62" ht="12.75">
      <c r="AZ674" s="43"/>
      <c r="BA674" s="43"/>
      <c r="BB674" s="43"/>
      <c r="BC674" s="43"/>
      <c r="BD674" s="43"/>
      <c r="BE674" s="43"/>
      <c r="BF674" s="43"/>
      <c r="BG674" s="43"/>
      <c r="BH674" s="43"/>
      <c r="BI674" s="43"/>
      <c r="BJ674" s="43"/>
    </row>
    <row r="675" spans="52:62" ht="12.75">
      <c r="AZ675" s="43"/>
      <c r="BA675" s="43"/>
      <c r="BB675" s="43"/>
      <c r="BC675" s="43"/>
      <c r="BD675" s="43"/>
      <c r="BE675" s="43"/>
      <c r="BF675" s="43"/>
      <c r="BG675" s="43"/>
      <c r="BH675" s="43"/>
      <c r="BI675" s="43"/>
      <c r="BJ675" s="43"/>
    </row>
    <row r="676" spans="52:62" ht="12.75">
      <c r="AZ676" s="43"/>
      <c r="BA676" s="43"/>
      <c r="BB676" s="43"/>
      <c r="BC676" s="43"/>
      <c r="BD676" s="43"/>
      <c r="BE676" s="43"/>
      <c r="BF676" s="43"/>
      <c r="BG676" s="43"/>
      <c r="BH676" s="43"/>
      <c r="BI676" s="43"/>
      <c r="BJ676" s="43"/>
    </row>
    <row r="677" spans="52:62" ht="12.75">
      <c r="AZ677" s="43"/>
      <c r="BA677" s="43"/>
      <c r="BB677" s="43"/>
      <c r="BC677" s="43"/>
      <c r="BD677" s="43"/>
      <c r="BE677" s="43"/>
      <c r="BF677" s="43"/>
      <c r="BG677" s="43"/>
      <c r="BH677" s="43"/>
      <c r="BI677" s="43"/>
      <c r="BJ677" s="43"/>
    </row>
    <row r="678" spans="52:62" ht="12.75">
      <c r="AZ678" s="43"/>
      <c r="BA678" s="43"/>
      <c r="BB678" s="43"/>
      <c r="BC678" s="43"/>
      <c r="BD678" s="43"/>
      <c r="BE678" s="43"/>
      <c r="BF678" s="43"/>
      <c r="BG678" s="43"/>
      <c r="BH678" s="43"/>
      <c r="BI678" s="43"/>
      <c r="BJ678" s="43"/>
    </row>
    <row r="679" spans="52:62" ht="12.75">
      <c r="AZ679" s="43"/>
      <c r="BA679" s="43"/>
      <c r="BB679" s="43"/>
      <c r="BC679" s="43"/>
      <c r="BD679" s="43"/>
      <c r="BE679" s="43"/>
      <c r="BF679" s="43"/>
      <c r="BG679" s="43"/>
      <c r="BH679" s="43"/>
      <c r="BI679" s="43"/>
      <c r="BJ679" s="43"/>
    </row>
    <row r="680" spans="52:62" ht="12.75">
      <c r="AZ680" s="43"/>
      <c r="BA680" s="43"/>
      <c r="BB680" s="43"/>
      <c r="BC680" s="43"/>
      <c r="BD680" s="43"/>
      <c r="BE680" s="43"/>
      <c r="BF680" s="43"/>
      <c r="BG680" s="43"/>
      <c r="BH680" s="43"/>
      <c r="BI680" s="43"/>
      <c r="BJ680" s="43"/>
    </row>
    <row r="681" spans="52:62" ht="12.75">
      <c r="AZ681" s="43"/>
      <c r="BA681" s="43"/>
      <c r="BB681" s="43"/>
      <c r="BC681" s="43"/>
      <c r="BD681" s="43"/>
      <c r="BE681" s="43"/>
      <c r="BF681" s="43"/>
      <c r="BG681" s="43"/>
      <c r="BH681" s="43"/>
      <c r="BI681" s="43"/>
      <c r="BJ681" s="43"/>
    </row>
    <row r="682" spans="52:62" ht="12.75">
      <c r="AZ682" s="43"/>
      <c r="BA682" s="43"/>
      <c r="BB682" s="43"/>
      <c r="BC682" s="43"/>
      <c r="BD682" s="43"/>
      <c r="BE682" s="43"/>
      <c r="BF682" s="43"/>
      <c r="BG682" s="43"/>
      <c r="BH682" s="43"/>
      <c r="BI682" s="43"/>
      <c r="BJ682" s="43"/>
    </row>
    <row r="683" spans="52:62" ht="12.75">
      <c r="AZ683" s="43"/>
      <c r="BA683" s="43"/>
      <c r="BB683" s="43"/>
      <c r="BC683" s="43"/>
      <c r="BD683" s="43"/>
      <c r="BE683" s="43"/>
      <c r="BF683" s="43"/>
      <c r="BG683" s="43"/>
      <c r="BH683" s="43"/>
      <c r="BI683" s="43"/>
      <c r="BJ683" s="43"/>
    </row>
    <row r="684" spans="52:62" ht="12.75">
      <c r="AZ684" s="43"/>
      <c r="BA684" s="43"/>
      <c r="BB684" s="43"/>
      <c r="BC684" s="43"/>
      <c r="BD684" s="43"/>
      <c r="BE684" s="43"/>
      <c r="BF684" s="43"/>
      <c r="BG684" s="43"/>
      <c r="BH684" s="43"/>
      <c r="BI684" s="43"/>
      <c r="BJ684" s="43"/>
    </row>
    <row r="685" spans="52:62" ht="12.75">
      <c r="AZ685" s="43"/>
      <c r="BA685" s="43"/>
      <c r="BB685" s="43"/>
      <c r="BC685" s="43"/>
      <c r="BD685" s="43"/>
      <c r="BE685" s="43"/>
      <c r="BF685" s="43"/>
      <c r="BG685" s="43"/>
      <c r="BH685" s="43"/>
      <c r="BI685" s="43"/>
      <c r="BJ685" s="43"/>
    </row>
    <row r="686" spans="52:62" ht="12.75">
      <c r="AZ686" s="43"/>
      <c r="BA686" s="43"/>
      <c r="BB686" s="43"/>
      <c r="BC686" s="43"/>
      <c r="BD686" s="43"/>
      <c r="BE686" s="43"/>
      <c r="BF686" s="43"/>
      <c r="BG686" s="43"/>
      <c r="BH686" s="43"/>
      <c r="BI686" s="43"/>
      <c r="BJ686" s="43"/>
    </row>
    <row r="687" spans="52:62" ht="12.75">
      <c r="AZ687" s="43"/>
      <c r="BA687" s="43"/>
      <c r="BB687" s="43"/>
      <c r="BC687" s="43"/>
      <c r="BD687" s="43"/>
      <c r="BE687" s="43"/>
      <c r="BF687" s="43"/>
      <c r="BG687" s="43"/>
      <c r="BH687" s="43"/>
      <c r="BI687" s="43"/>
      <c r="BJ687" s="43"/>
    </row>
    <row r="688" spans="52:62" ht="12.75">
      <c r="AZ688" s="43"/>
      <c r="BA688" s="43"/>
      <c r="BB688" s="43"/>
      <c r="BC688" s="43"/>
      <c r="BD688" s="43"/>
      <c r="BE688" s="43"/>
      <c r="BF688" s="43"/>
      <c r="BG688" s="43"/>
      <c r="BH688" s="43"/>
      <c r="BI688" s="43"/>
      <c r="BJ688" s="43"/>
    </row>
    <row r="689" spans="52:62" ht="12.75">
      <c r="AZ689" s="43"/>
      <c r="BA689" s="43"/>
      <c r="BB689" s="43"/>
      <c r="BC689" s="43"/>
      <c r="BD689" s="43"/>
      <c r="BE689" s="43"/>
      <c r="BF689" s="43"/>
      <c r="BG689" s="43"/>
      <c r="BH689" s="43"/>
      <c r="BI689" s="43"/>
      <c r="BJ689" s="43"/>
    </row>
    <row r="690" spans="52:62" ht="12.75">
      <c r="AZ690" s="43"/>
      <c r="BA690" s="43"/>
      <c r="BB690" s="43"/>
      <c r="BC690" s="43"/>
      <c r="BD690" s="43"/>
      <c r="BE690" s="43"/>
      <c r="BF690" s="43"/>
      <c r="BG690" s="43"/>
      <c r="BH690" s="43"/>
      <c r="BI690" s="43"/>
      <c r="BJ690" s="43"/>
    </row>
    <row r="691" spans="52:62" ht="12.75">
      <c r="AZ691" s="43"/>
      <c r="BA691" s="43"/>
      <c r="BB691" s="43"/>
      <c r="BC691" s="43"/>
      <c r="BD691" s="43"/>
      <c r="BE691" s="43"/>
      <c r="BF691" s="43"/>
      <c r="BG691" s="43"/>
      <c r="BH691" s="43"/>
      <c r="BI691" s="43"/>
      <c r="BJ691" s="43"/>
    </row>
    <row r="692" spans="52:62" ht="12.75">
      <c r="AZ692" s="43"/>
      <c r="BA692" s="43"/>
      <c r="BB692" s="43"/>
      <c r="BC692" s="43"/>
      <c r="BD692" s="43"/>
      <c r="BE692" s="43"/>
      <c r="BF692" s="43"/>
      <c r="BG692" s="43"/>
      <c r="BH692" s="43"/>
      <c r="BI692" s="43"/>
      <c r="BJ692" s="43"/>
    </row>
    <row r="693" spans="52:62" ht="12.75">
      <c r="AZ693" s="43"/>
      <c r="BA693" s="43"/>
      <c r="BB693" s="43"/>
      <c r="BC693" s="43"/>
      <c r="BD693" s="43"/>
      <c r="BE693" s="43"/>
      <c r="BF693" s="43"/>
      <c r="BG693" s="43"/>
      <c r="BH693" s="43"/>
      <c r="BI693" s="43"/>
      <c r="BJ693" s="43"/>
    </row>
    <row r="694" spans="52:62" ht="12.75">
      <c r="AZ694" s="43"/>
      <c r="BA694" s="43"/>
      <c r="BB694" s="43"/>
      <c r="BC694" s="43"/>
      <c r="BD694" s="43"/>
      <c r="BE694" s="43"/>
      <c r="BF694" s="43"/>
      <c r="BG694" s="43"/>
      <c r="BH694" s="43"/>
      <c r="BI694" s="43"/>
      <c r="BJ694" s="43"/>
    </row>
    <row r="695" spans="52:62" ht="12.75">
      <c r="AZ695" s="43"/>
      <c r="BA695" s="43"/>
      <c r="BB695" s="43"/>
      <c r="BC695" s="43"/>
      <c r="BD695" s="43"/>
      <c r="BE695" s="43"/>
      <c r="BF695" s="43"/>
      <c r="BG695" s="43"/>
      <c r="BH695" s="43"/>
      <c r="BI695" s="43"/>
      <c r="BJ695" s="43"/>
    </row>
    <row r="696" spans="52:62" ht="12.75">
      <c r="AZ696" s="43"/>
      <c r="BA696" s="43"/>
      <c r="BB696" s="43"/>
      <c r="BC696" s="43"/>
      <c r="BD696" s="43"/>
      <c r="BE696" s="43"/>
      <c r="BF696" s="43"/>
      <c r="BG696" s="43"/>
      <c r="BH696" s="43"/>
      <c r="BI696" s="43"/>
      <c r="BJ696" s="43"/>
    </row>
    <row r="697" spans="52:62" ht="12.75">
      <c r="AZ697" s="43"/>
      <c r="BA697" s="43"/>
      <c r="BB697" s="43"/>
      <c r="BC697" s="43"/>
      <c r="BD697" s="43"/>
      <c r="BE697" s="43"/>
      <c r="BF697" s="43"/>
      <c r="BG697" s="43"/>
      <c r="BH697" s="43"/>
      <c r="BI697" s="43"/>
      <c r="BJ697" s="43"/>
    </row>
    <row r="698" spans="52:62" ht="12.75">
      <c r="AZ698" s="43"/>
      <c r="BA698" s="43"/>
      <c r="BB698" s="43"/>
      <c r="BC698" s="43"/>
      <c r="BD698" s="43"/>
      <c r="BE698" s="43"/>
      <c r="BF698" s="43"/>
      <c r="BG698" s="43"/>
      <c r="BH698" s="43"/>
      <c r="BI698" s="43"/>
      <c r="BJ698" s="43"/>
    </row>
    <row r="699" spans="52:62" ht="12.75">
      <c r="AZ699" s="43"/>
      <c r="BA699" s="43"/>
      <c r="BB699" s="43"/>
      <c r="BC699" s="43"/>
      <c r="BD699" s="43"/>
      <c r="BE699" s="43"/>
      <c r="BF699" s="43"/>
      <c r="BG699" s="43"/>
      <c r="BH699" s="43"/>
      <c r="BI699" s="43"/>
      <c r="BJ699" s="43"/>
    </row>
    <row r="700" spans="52:62" ht="12.75">
      <c r="AZ700" s="43"/>
      <c r="BA700" s="43"/>
      <c r="BB700" s="43"/>
      <c r="BC700" s="43"/>
      <c r="BD700" s="43"/>
      <c r="BE700" s="43"/>
      <c r="BF700" s="43"/>
      <c r="BG700" s="43"/>
      <c r="BH700" s="43"/>
      <c r="BI700" s="43"/>
      <c r="BJ700" s="43"/>
    </row>
    <row r="701" spans="52:62" ht="12.75">
      <c r="AZ701" s="43"/>
      <c r="BA701" s="43"/>
      <c r="BB701" s="43"/>
      <c r="BC701" s="43"/>
      <c r="BD701" s="43"/>
      <c r="BE701" s="43"/>
      <c r="BF701" s="43"/>
      <c r="BG701" s="43"/>
      <c r="BH701" s="43"/>
      <c r="BI701" s="43"/>
      <c r="BJ701" s="43"/>
    </row>
    <row r="702" spans="52:62" ht="12.75">
      <c r="AZ702" s="43"/>
      <c r="BA702" s="43"/>
      <c r="BB702" s="43"/>
      <c r="BC702" s="43"/>
      <c r="BD702" s="43"/>
      <c r="BE702" s="43"/>
      <c r="BF702" s="43"/>
      <c r="BG702" s="43"/>
      <c r="BH702" s="43"/>
      <c r="BI702" s="43"/>
      <c r="BJ702" s="43"/>
    </row>
    <row r="703" spans="52:62" ht="12.75">
      <c r="AZ703" s="43"/>
      <c r="BA703" s="43"/>
      <c r="BB703" s="43"/>
      <c r="BC703" s="43"/>
      <c r="BD703" s="43"/>
      <c r="BE703" s="43"/>
      <c r="BF703" s="43"/>
      <c r="BG703" s="43"/>
      <c r="BH703" s="43"/>
      <c r="BI703" s="43"/>
      <c r="BJ703" s="43"/>
    </row>
    <row r="704" spans="52:62" ht="12.75">
      <c r="AZ704" s="43"/>
      <c r="BA704" s="43"/>
      <c r="BB704" s="43"/>
      <c r="BC704" s="43"/>
      <c r="BD704" s="43"/>
      <c r="BE704" s="43"/>
      <c r="BF704" s="43"/>
      <c r="BG704" s="43"/>
      <c r="BH704" s="43"/>
      <c r="BI704" s="43"/>
      <c r="BJ704" s="43"/>
    </row>
    <row r="705" spans="52:62" ht="12.75">
      <c r="AZ705" s="43"/>
      <c r="BA705" s="43"/>
      <c r="BB705" s="43"/>
      <c r="BC705" s="43"/>
      <c r="BD705" s="43"/>
      <c r="BE705" s="43"/>
      <c r="BF705" s="43"/>
      <c r="BG705" s="43"/>
      <c r="BH705" s="43"/>
      <c r="BI705" s="43"/>
      <c r="BJ705" s="43"/>
    </row>
    <row r="706" spans="52:62" ht="12.75">
      <c r="AZ706" s="43"/>
      <c r="BA706" s="43"/>
      <c r="BB706" s="43"/>
      <c r="BC706" s="43"/>
      <c r="BD706" s="43"/>
      <c r="BE706" s="43"/>
      <c r="BF706" s="43"/>
      <c r="BG706" s="43"/>
      <c r="BH706" s="43"/>
      <c r="BI706" s="43"/>
      <c r="BJ706" s="43"/>
    </row>
    <row r="707" spans="52:62" ht="12.75">
      <c r="AZ707" s="43"/>
      <c r="BA707" s="43"/>
      <c r="BB707" s="43"/>
      <c r="BC707" s="43"/>
      <c r="BD707" s="43"/>
      <c r="BE707" s="43"/>
      <c r="BF707" s="43"/>
      <c r="BG707" s="43"/>
      <c r="BH707" s="43"/>
      <c r="BI707" s="43"/>
      <c r="BJ707" s="43"/>
    </row>
    <row r="708" spans="52:62" ht="12.75">
      <c r="AZ708" s="43"/>
      <c r="BA708" s="43"/>
      <c r="BB708" s="43"/>
      <c r="BC708" s="43"/>
      <c r="BD708" s="43"/>
      <c r="BE708" s="43"/>
      <c r="BF708" s="43"/>
      <c r="BG708" s="43"/>
      <c r="BH708" s="43"/>
      <c r="BI708" s="43"/>
      <c r="BJ708" s="43"/>
    </row>
    <row r="709" spans="52:62" ht="12.75">
      <c r="AZ709" s="43"/>
      <c r="BA709" s="43"/>
      <c r="BB709" s="43"/>
      <c r="BC709" s="43"/>
      <c r="BD709" s="43"/>
      <c r="BE709" s="43"/>
      <c r="BF709" s="43"/>
      <c r="BG709" s="43"/>
      <c r="BH709" s="43"/>
      <c r="BI709" s="43"/>
      <c r="BJ709" s="43"/>
    </row>
    <row r="710" spans="52:62" ht="12.75">
      <c r="AZ710" s="43"/>
      <c r="BA710" s="43"/>
      <c r="BB710" s="43"/>
      <c r="BC710" s="43"/>
      <c r="BD710" s="43"/>
      <c r="BE710" s="43"/>
      <c r="BF710" s="43"/>
      <c r="BG710" s="43"/>
      <c r="BH710" s="43"/>
      <c r="BI710" s="43"/>
      <c r="BJ710" s="43"/>
    </row>
    <row r="711" spans="52:62" ht="12.75">
      <c r="AZ711" s="43"/>
      <c r="BA711" s="43"/>
      <c r="BB711" s="43"/>
      <c r="BC711" s="43"/>
      <c r="BD711" s="43"/>
      <c r="BE711" s="43"/>
      <c r="BF711" s="43"/>
      <c r="BG711" s="43"/>
      <c r="BH711" s="43"/>
      <c r="BI711" s="43"/>
      <c r="BJ711" s="43"/>
    </row>
    <row r="712" spans="52:62" ht="12.75">
      <c r="AZ712" s="43"/>
      <c r="BA712" s="43"/>
      <c r="BB712" s="43"/>
      <c r="BC712" s="43"/>
      <c r="BD712" s="43"/>
      <c r="BE712" s="43"/>
      <c r="BF712" s="43"/>
      <c r="BG712" s="43"/>
      <c r="BH712" s="43"/>
      <c r="BI712" s="43"/>
      <c r="BJ712" s="43"/>
    </row>
    <row r="713" spans="52:62" ht="12.75">
      <c r="AZ713" s="43"/>
      <c r="BA713" s="43"/>
      <c r="BB713" s="43"/>
      <c r="BC713" s="43"/>
      <c r="BD713" s="43"/>
      <c r="BE713" s="43"/>
      <c r="BF713" s="43"/>
      <c r="BG713" s="43"/>
      <c r="BH713" s="43"/>
      <c r="BI713" s="43"/>
      <c r="BJ713" s="43"/>
    </row>
    <row r="714" spans="52:62" ht="12.75">
      <c r="AZ714" s="43"/>
      <c r="BA714" s="43"/>
      <c r="BB714" s="43"/>
      <c r="BC714" s="43"/>
      <c r="BD714" s="43"/>
      <c r="BE714" s="43"/>
      <c r="BF714" s="43"/>
      <c r="BG714" s="43"/>
      <c r="BH714" s="43"/>
      <c r="BI714" s="43"/>
      <c r="BJ714" s="43"/>
    </row>
    <row r="715" spans="52:62" ht="12.75">
      <c r="AZ715" s="43"/>
      <c r="BA715" s="43"/>
      <c r="BB715" s="43"/>
      <c r="BC715" s="43"/>
      <c r="BD715" s="43"/>
      <c r="BE715" s="43"/>
      <c r="BF715" s="43"/>
      <c r="BG715" s="43"/>
      <c r="BH715" s="43"/>
      <c r="BI715" s="43"/>
      <c r="BJ715" s="43"/>
    </row>
    <row r="716" spans="52:62" ht="12.75">
      <c r="AZ716" s="43"/>
      <c r="BA716" s="43"/>
      <c r="BB716" s="43"/>
      <c r="BC716" s="43"/>
      <c r="BD716" s="43"/>
      <c r="BE716" s="43"/>
      <c r="BF716" s="43"/>
      <c r="BG716" s="43"/>
      <c r="BH716" s="43"/>
      <c r="BI716" s="43"/>
      <c r="BJ716" s="43"/>
    </row>
    <row r="717" spans="52:62" ht="12.75">
      <c r="AZ717" s="43"/>
      <c r="BA717" s="43"/>
      <c r="BB717" s="43"/>
      <c r="BC717" s="43"/>
      <c r="BD717" s="43"/>
      <c r="BE717" s="43"/>
      <c r="BF717" s="43"/>
      <c r="BG717" s="43"/>
      <c r="BH717" s="43"/>
      <c r="BI717" s="43"/>
      <c r="BJ717" s="43"/>
    </row>
    <row r="718" spans="52:62" ht="12.75">
      <c r="AZ718" s="43"/>
      <c r="BA718" s="43"/>
      <c r="BB718" s="43"/>
      <c r="BC718" s="43"/>
      <c r="BD718" s="43"/>
      <c r="BE718" s="43"/>
      <c r="BF718" s="43"/>
      <c r="BG718" s="43"/>
      <c r="BH718" s="43"/>
      <c r="BI718" s="43"/>
      <c r="BJ718" s="43"/>
    </row>
    <row r="719" spans="52:62" ht="12.75">
      <c r="AZ719" s="43"/>
      <c r="BA719" s="43"/>
      <c r="BB719" s="43"/>
      <c r="BC719" s="43"/>
      <c r="BD719" s="43"/>
      <c r="BE719" s="43"/>
      <c r="BF719" s="43"/>
      <c r="BG719" s="43"/>
      <c r="BH719" s="43"/>
      <c r="BI719" s="43"/>
      <c r="BJ719" s="43"/>
    </row>
    <row r="720" spans="52:62" ht="12.75">
      <c r="AZ720" s="43"/>
      <c r="BA720" s="43"/>
      <c r="BB720" s="43"/>
      <c r="BC720" s="43"/>
      <c r="BD720" s="43"/>
      <c r="BE720" s="43"/>
      <c r="BF720" s="43"/>
      <c r="BG720" s="43"/>
      <c r="BH720" s="43"/>
      <c r="BI720" s="43"/>
      <c r="BJ720" s="43"/>
    </row>
    <row r="721" spans="52:62" ht="12.75">
      <c r="AZ721" s="43"/>
      <c r="BA721" s="43"/>
      <c r="BB721" s="43"/>
      <c r="BC721" s="43"/>
      <c r="BD721" s="43"/>
      <c r="BE721" s="43"/>
      <c r="BF721" s="43"/>
      <c r="BG721" s="43"/>
      <c r="BH721" s="43"/>
      <c r="BI721" s="43"/>
      <c r="BJ721" s="43"/>
    </row>
    <row r="722" spans="52:62" ht="12.75">
      <c r="AZ722" s="43"/>
      <c r="BA722" s="43"/>
      <c r="BB722" s="43"/>
      <c r="BC722" s="43"/>
      <c r="BD722" s="43"/>
      <c r="BE722" s="43"/>
      <c r="BF722" s="43"/>
      <c r="BG722" s="43"/>
      <c r="BH722" s="43"/>
      <c r="BI722" s="43"/>
      <c r="BJ722" s="43"/>
    </row>
    <row r="723" spans="52:62" ht="12.75">
      <c r="AZ723" s="43"/>
      <c r="BA723" s="43"/>
      <c r="BB723" s="43"/>
      <c r="BC723" s="43"/>
      <c r="BD723" s="43"/>
      <c r="BE723" s="43"/>
      <c r="BF723" s="43"/>
      <c r="BG723" s="43"/>
      <c r="BH723" s="43"/>
      <c r="BI723" s="43"/>
      <c r="BJ723" s="43"/>
    </row>
    <row r="724" spans="52:62" ht="12.75">
      <c r="AZ724" s="43"/>
      <c r="BA724" s="43"/>
      <c r="BB724" s="43"/>
      <c r="BC724" s="43"/>
      <c r="BD724" s="43"/>
      <c r="BE724" s="43"/>
      <c r="BF724" s="43"/>
      <c r="BG724" s="43"/>
      <c r="BH724" s="43"/>
      <c r="BI724" s="43"/>
      <c r="BJ724" s="43"/>
    </row>
    <row r="725" spans="52:62" ht="12.75">
      <c r="AZ725" s="43"/>
      <c r="BA725" s="43"/>
      <c r="BB725" s="43"/>
      <c r="BC725" s="43"/>
      <c r="BD725" s="43"/>
      <c r="BE725" s="43"/>
      <c r="BF725" s="43"/>
      <c r="BG725" s="43"/>
      <c r="BH725" s="43"/>
      <c r="BI725" s="43"/>
      <c r="BJ725" s="43"/>
    </row>
    <row r="726" spans="52:62" ht="12.75">
      <c r="AZ726" s="43"/>
      <c r="BA726" s="43"/>
      <c r="BB726" s="43"/>
      <c r="BC726" s="43"/>
      <c r="BD726" s="43"/>
      <c r="BE726" s="43"/>
      <c r="BF726" s="43"/>
      <c r="BG726" s="43"/>
      <c r="BH726" s="43"/>
      <c r="BI726" s="43"/>
      <c r="BJ726" s="43"/>
    </row>
    <row r="727" spans="52:62" ht="12.75">
      <c r="AZ727" s="43"/>
      <c r="BA727" s="43"/>
      <c r="BB727" s="43"/>
      <c r="BC727" s="43"/>
      <c r="BD727" s="43"/>
      <c r="BE727" s="43"/>
      <c r="BF727" s="43"/>
      <c r="BG727" s="43"/>
      <c r="BH727" s="43"/>
      <c r="BI727" s="43"/>
      <c r="BJ727" s="43"/>
    </row>
    <row r="728" spans="52:62" ht="12.75">
      <c r="AZ728" s="43"/>
      <c r="BA728" s="43"/>
      <c r="BB728" s="43"/>
      <c r="BC728" s="43"/>
      <c r="BD728" s="43"/>
      <c r="BE728" s="43"/>
      <c r="BF728" s="43"/>
      <c r="BG728" s="43"/>
      <c r="BH728" s="43"/>
      <c r="BI728" s="43"/>
      <c r="BJ728" s="43"/>
    </row>
    <row r="729" spans="52:62" ht="12.75">
      <c r="AZ729" s="43"/>
      <c r="BA729" s="43"/>
      <c r="BB729" s="43"/>
      <c r="BC729" s="43"/>
      <c r="BD729" s="43"/>
      <c r="BE729" s="43"/>
      <c r="BF729" s="43"/>
      <c r="BG729" s="43"/>
      <c r="BH729" s="43"/>
      <c r="BI729" s="43"/>
      <c r="BJ729" s="43"/>
    </row>
    <row r="730" spans="52:62" ht="12.75">
      <c r="AZ730" s="43"/>
      <c r="BA730" s="43"/>
      <c r="BB730" s="43"/>
      <c r="BC730" s="43"/>
      <c r="BD730" s="43"/>
      <c r="BE730" s="43"/>
      <c r="BF730" s="43"/>
      <c r="BG730" s="43"/>
      <c r="BH730" s="43"/>
      <c r="BI730" s="43"/>
      <c r="BJ730" s="43"/>
    </row>
    <row r="731" spans="52:62" ht="12.75">
      <c r="AZ731" s="43"/>
      <c r="BA731" s="43"/>
      <c r="BB731" s="43"/>
      <c r="BC731" s="43"/>
      <c r="BD731" s="43"/>
      <c r="BE731" s="43"/>
      <c r="BF731" s="43"/>
      <c r="BG731" s="43"/>
      <c r="BH731" s="43"/>
      <c r="BI731" s="43"/>
      <c r="BJ731" s="43"/>
    </row>
    <row r="732" spans="52:62" ht="12.75">
      <c r="AZ732" s="43"/>
      <c r="BA732" s="43"/>
      <c r="BB732" s="43"/>
      <c r="BC732" s="43"/>
      <c r="BD732" s="43"/>
      <c r="BE732" s="43"/>
      <c r="BF732" s="43"/>
      <c r="BG732" s="43"/>
      <c r="BH732" s="43"/>
      <c r="BI732" s="43"/>
      <c r="BJ732" s="43"/>
    </row>
    <row r="733" spans="52:62" ht="12.75">
      <c r="AZ733" s="43"/>
      <c r="BA733" s="43"/>
      <c r="BB733" s="43"/>
      <c r="BC733" s="43"/>
      <c r="BD733" s="43"/>
      <c r="BE733" s="43"/>
      <c r="BF733" s="43"/>
      <c r="BG733" s="43"/>
      <c r="BH733" s="43"/>
      <c r="BI733" s="43"/>
      <c r="BJ733" s="43"/>
    </row>
    <row r="734" spans="52:62" ht="12.75">
      <c r="AZ734" s="43"/>
      <c r="BA734" s="43"/>
      <c r="BB734" s="43"/>
      <c r="BC734" s="43"/>
      <c r="BD734" s="43"/>
      <c r="BE734" s="43"/>
      <c r="BF734" s="43"/>
      <c r="BG734" s="43"/>
      <c r="BH734" s="43"/>
      <c r="BI734" s="43"/>
      <c r="BJ734" s="43"/>
    </row>
    <row r="735" spans="52:62" ht="12.75">
      <c r="AZ735" s="43"/>
      <c r="BA735" s="43"/>
      <c r="BB735" s="43"/>
      <c r="BC735" s="43"/>
      <c r="BD735" s="43"/>
      <c r="BE735" s="43"/>
      <c r="BF735" s="43"/>
      <c r="BG735" s="43"/>
      <c r="BH735" s="43"/>
      <c r="BI735" s="43"/>
      <c r="BJ735" s="43"/>
    </row>
    <row r="736" spans="52:62" ht="12.75">
      <c r="AZ736" s="43"/>
      <c r="BA736" s="43"/>
      <c r="BB736" s="43"/>
      <c r="BC736" s="43"/>
      <c r="BD736" s="43"/>
      <c r="BE736" s="43"/>
      <c r="BF736" s="43"/>
      <c r="BG736" s="43"/>
      <c r="BH736" s="43"/>
      <c r="BI736" s="43"/>
      <c r="BJ736" s="43"/>
    </row>
    <row r="737" spans="52:62" ht="12.75">
      <c r="AZ737" s="43"/>
      <c r="BA737" s="43"/>
      <c r="BB737" s="43"/>
      <c r="BC737" s="43"/>
      <c r="BD737" s="43"/>
      <c r="BE737" s="43"/>
      <c r="BF737" s="43"/>
      <c r="BG737" s="43"/>
      <c r="BH737" s="43"/>
      <c r="BI737" s="43"/>
      <c r="BJ737" s="43"/>
    </row>
    <row r="738" spans="52:62" ht="12.75">
      <c r="AZ738" s="43"/>
      <c r="BA738" s="43"/>
      <c r="BB738" s="43"/>
      <c r="BC738" s="43"/>
      <c r="BD738" s="43"/>
      <c r="BE738" s="43"/>
      <c r="BF738" s="43"/>
      <c r="BG738" s="43"/>
      <c r="BH738" s="43"/>
      <c r="BI738" s="43"/>
      <c r="BJ738" s="43"/>
    </row>
    <row r="739" spans="52:62" ht="12.75">
      <c r="AZ739" s="43"/>
      <c r="BA739" s="43"/>
      <c r="BB739" s="43"/>
      <c r="BC739" s="43"/>
      <c r="BD739" s="43"/>
      <c r="BE739" s="43"/>
      <c r="BF739" s="43"/>
      <c r="BG739" s="43"/>
      <c r="BH739" s="43"/>
      <c r="BI739" s="43"/>
      <c r="BJ739" s="43"/>
    </row>
    <row r="740" spans="52:62" ht="12.75">
      <c r="AZ740" s="43"/>
      <c r="BA740" s="43"/>
      <c r="BB740" s="43"/>
      <c r="BC740" s="43"/>
      <c r="BD740" s="43"/>
      <c r="BE740" s="43"/>
      <c r="BF740" s="43"/>
      <c r="BG740" s="43"/>
      <c r="BH740" s="43"/>
      <c r="BI740" s="43"/>
      <c r="BJ740" s="43"/>
    </row>
    <row r="741" spans="52:62" ht="12.75">
      <c r="AZ741" s="43"/>
      <c r="BA741" s="43"/>
      <c r="BB741" s="43"/>
      <c r="BC741" s="43"/>
      <c r="BD741" s="43"/>
      <c r="BE741" s="43"/>
      <c r="BF741" s="43"/>
      <c r="BG741" s="43"/>
      <c r="BH741" s="43"/>
      <c r="BI741" s="43"/>
      <c r="BJ741" s="43"/>
    </row>
    <row r="742" spans="52:62" ht="12.75">
      <c r="AZ742" s="43"/>
      <c r="BA742" s="43"/>
      <c r="BB742" s="43"/>
      <c r="BC742" s="43"/>
      <c r="BD742" s="43"/>
      <c r="BE742" s="43"/>
      <c r="BF742" s="43"/>
      <c r="BG742" s="43"/>
      <c r="BH742" s="43"/>
      <c r="BI742" s="43"/>
      <c r="BJ742" s="43"/>
    </row>
    <row r="743" spans="52:62" ht="12.75">
      <c r="AZ743" s="43"/>
      <c r="BA743" s="43"/>
      <c r="BB743" s="43"/>
      <c r="BC743" s="43"/>
      <c r="BD743" s="43"/>
      <c r="BE743" s="43"/>
      <c r="BF743" s="43"/>
      <c r="BG743" s="43"/>
      <c r="BH743" s="43"/>
      <c r="BI743" s="43"/>
      <c r="BJ743" s="43"/>
    </row>
    <row r="744" spans="52:62" ht="12.75">
      <c r="AZ744" s="43"/>
      <c r="BA744" s="43"/>
      <c r="BB744" s="43"/>
      <c r="BC744" s="43"/>
      <c r="BD744" s="43"/>
      <c r="BE744" s="43"/>
      <c r="BF744" s="43"/>
      <c r="BG744" s="43"/>
      <c r="BH744" s="43"/>
      <c r="BI744" s="43"/>
      <c r="BJ744" s="43"/>
    </row>
    <row r="745" spans="52:62" ht="12.75">
      <c r="AZ745" s="43"/>
      <c r="BA745" s="43"/>
      <c r="BB745" s="43"/>
      <c r="BC745" s="43"/>
      <c r="BD745" s="43"/>
      <c r="BE745" s="43"/>
      <c r="BF745" s="43"/>
      <c r="BG745" s="43"/>
      <c r="BH745" s="43"/>
      <c r="BI745" s="43"/>
      <c r="BJ745" s="43"/>
    </row>
    <row r="746" spans="52:62" ht="12.75">
      <c r="AZ746" s="43"/>
      <c r="BA746" s="43"/>
      <c r="BB746" s="43"/>
      <c r="BC746" s="43"/>
      <c r="BD746" s="43"/>
      <c r="BE746" s="43"/>
      <c r="BF746" s="43"/>
      <c r="BG746" s="43"/>
      <c r="BH746" s="43"/>
      <c r="BI746" s="43"/>
      <c r="BJ746" s="43"/>
    </row>
    <row r="747" spans="52:62" ht="12.75">
      <c r="AZ747" s="43"/>
      <c r="BA747" s="43"/>
      <c r="BB747" s="43"/>
      <c r="BC747" s="43"/>
      <c r="BD747" s="43"/>
      <c r="BE747" s="43"/>
      <c r="BF747" s="43"/>
      <c r="BG747" s="43"/>
      <c r="BH747" s="43"/>
      <c r="BI747" s="43"/>
      <c r="BJ747" s="43"/>
    </row>
    <row r="748" spans="52:62" ht="12.75">
      <c r="AZ748" s="43"/>
      <c r="BA748" s="43"/>
      <c r="BB748" s="43"/>
      <c r="BC748" s="43"/>
      <c r="BD748" s="43"/>
      <c r="BE748" s="43"/>
      <c r="BF748" s="43"/>
      <c r="BG748" s="43"/>
      <c r="BH748" s="43"/>
      <c r="BI748" s="43"/>
      <c r="BJ748" s="43"/>
    </row>
    <row r="749" spans="52:62" ht="12.75">
      <c r="AZ749" s="43"/>
      <c r="BA749" s="43"/>
      <c r="BB749" s="43"/>
      <c r="BC749" s="43"/>
      <c r="BD749" s="43"/>
      <c r="BE749" s="43"/>
      <c r="BF749" s="43"/>
      <c r="BG749" s="43"/>
      <c r="BH749" s="43"/>
      <c r="BI749" s="43"/>
      <c r="BJ749" s="43"/>
    </row>
    <row r="750" spans="52:62" ht="12.75">
      <c r="AZ750" s="43"/>
      <c r="BA750" s="43"/>
      <c r="BB750" s="43"/>
      <c r="BC750" s="43"/>
      <c r="BD750" s="43"/>
      <c r="BE750" s="43"/>
      <c r="BF750" s="43"/>
      <c r="BG750" s="43"/>
      <c r="BH750" s="43"/>
      <c r="BI750" s="43"/>
      <c r="BJ750" s="43"/>
    </row>
    <row r="751" spans="52:62" ht="12.75">
      <c r="AZ751" s="43"/>
      <c r="BA751" s="43"/>
      <c r="BB751" s="43"/>
      <c r="BC751" s="43"/>
      <c r="BD751" s="43"/>
      <c r="BE751" s="43"/>
      <c r="BF751" s="43"/>
      <c r="BG751" s="43"/>
      <c r="BH751" s="43"/>
      <c r="BI751" s="43"/>
      <c r="BJ751" s="43"/>
    </row>
    <row r="752" spans="52:62" ht="12.75">
      <c r="AZ752" s="43"/>
      <c r="BA752" s="43"/>
      <c r="BB752" s="43"/>
      <c r="BC752" s="43"/>
      <c r="BD752" s="43"/>
      <c r="BE752" s="43"/>
      <c r="BF752" s="43"/>
      <c r="BG752" s="43"/>
      <c r="BH752" s="43"/>
      <c r="BI752" s="43"/>
      <c r="BJ752" s="43"/>
    </row>
    <row r="753" spans="52:62" ht="12.75">
      <c r="AZ753" s="43"/>
      <c r="BA753" s="43"/>
      <c r="BB753" s="43"/>
      <c r="BC753" s="43"/>
      <c r="BD753" s="43"/>
      <c r="BE753" s="43"/>
      <c r="BF753" s="43"/>
      <c r="BG753" s="43"/>
      <c r="BH753" s="43"/>
      <c r="BI753" s="43"/>
      <c r="BJ753" s="43"/>
    </row>
    <row r="754" spans="52:62" ht="12.75">
      <c r="AZ754" s="43"/>
      <c r="BA754" s="43"/>
      <c r="BB754" s="43"/>
      <c r="BC754" s="43"/>
      <c r="BD754" s="43"/>
      <c r="BE754" s="43"/>
      <c r="BF754" s="43"/>
      <c r="BG754" s="43"/>
      <c r="BH754" s="43"/>
      <c r="BI754" s="43"/>
      <c r="BJ754" s="43"/>
    </row>
    <row r="755" spans="52:62" ht="12.75">
      <c r="AZ755" s="43"/>
      <c r="BA755" s="43"/>
      <c r="BB755" s="43"/>
      <c r="BC755" s="43"/>
      <c r="BD755" s="43"/>
      <c r="BE755" s="43"/>
      <c r="BF755" s="43"/>
      <c r="BG755" s="43"/>
      <c r="BH755" s="43"/>
      <c r="BI755" s="43"/>
      <c r="BJ755" s="43"/>
    </row>
    <row r="756" spans="52:62" ht="12.75">
      <c r="AZ756" s="43"/>
      <c r="BA756" s="43"/>
      <c r="BB756" s="43"/>
      <c r="BC756" s="43"/>
      <c r="BD756" s="43"/>
      <c r="BE756" s="43"/>
      <c r="BF756" s="43"/>
      <c r="BG756" s="43"/>
      <c r="BH756" s="43"/>
      <c r="BI756" s="43"/>
      <c r="BJ756" s="43"/>
    </row>
    <row r="757" spans="52:62" ht="12.75">
      <c r="AZ757" s="43"/>
      <c r="BA757" s="43"/>
      <c r="BB757" s="43"/>
      <c r="BC757" s="43"/>
      <c r="BD757" s="43"/>
      <c r="BE757" s="43"/>
      <c r="BF757" s="43"/>
      <c r="BG757" s="43"/>
      <c r="BH757" s="43"/>
      <c r="BI757" s="43"/>
      <c r="BJ757" s="43"/>
    </row>
    <row r="758" spans="52:62" ht="12.75">
      <c r="AZ758" s="43"/>
      <c r="BA758" s="43"/>
      <c r="BB758" s="43"/>
      <c r="BC758" s="43"/>
      <c r="BD758" s="43"/>
      <c r="BE758" s="43"/>
      <c r="BF758" s="43"/>
      <c r="BG758" s="43"/>
      <c r="BH758" s="43"/>
      <c r="BI758" s="43"/>
      <c r="BJ758" s="43"/>
    </row>
    <row r="759" spans="52:62" ht="12.75">
      <c r="AZ759" s="43"/>
      <c r="BA759" s="43"/>
      <c r="BB759" s="43"/>
      <c r="BC759" s="43"/>
      <c r="BD759" s="43"/>
      <c r="BE759" s="43"/>
      <c r="BF759" s="43"/>
      <c r="BG759" s="43"/>
      <c r="BH759" s="43"/>
      <c r="BI759" s="43"/>
      <c r="BJ759" s="43"/>
    </row>
    <row r="760" spans="52:62" ht="12.75">
      <c r="AZ760" s="43"/>
      <c r="BA760" s="43"/>
      <c r="BB760" s="43"/>
      <c r="BC760" s="43"/>
      <c r="BD760" s="43"/>
      <c r="BE760" s="43"/>
      <c r="BF760" s="43"/>
      <c r="BG760" s="43"/>
      <c r="BH760" s="43"/>
      <c r="BI760" s="43"/>
      <c r="BJ760" s="43"/>
    </row>
    <row r="761" spans="52:62" ht="12.75">
      <c r="AZ761" s="43"/>
      <c r="BA761" s="43"/>
      <c r="BB761" s="43"/>
      <c r="BC761" s="43"/>
      <c r="BD761" s="43"/>
      <c r="BE761" s="43"/>
      <c r="BF761" s="43"/>
      <c r="BG761" s="43"/>
      <c r="BH761" s="43"/>
      <c r="BI761" s="43"/>
      <c r="BJ761" s="43"/>
    </row>
    <row r="762" spans="52:62" ht="12.75">
      <c r="AZ762" s="43"/>
      <c r="BA762" s="43"/>
      <c r="BB762" s="43"/>
      <c r="BC762" s="43"/>
      <c r="BD762" s="43"/>
      <c r="BE762" s="43"/>
      <c r="BF762" s="43"/>
      <c r="BG762" s="43"/>
      <c r="BH762" s="43"/>
      <c r="BI762" s="43"/>
      <c r="BJ762" s="43"/>
    </row>
    <row r="763" spans="52:62" ht="12.75">
      <c r="AZ763" s="43"/>
      <c r="BA763" s="43"/>
      <c r="BB763" s="43"/>
      <c r="BC763" s="43"/>
      <c r="BD763" s="43"/>
      <c r="BE763" s="43"/>
      <c r="BF763" s="43"/>
      <c r="BG763" s="43"/>
      <c r="BH763" s="43"/>
      <c r="BI763" s="43"/>
      <c r="BJ763" s="43"/>
    </row>
    <row r="764" spans="52:62" ht="12.75">
      <c r="AZ764" s="43"/>
      <c r="BA764" s="43"/>
      <c r="BB764" s="43"/>
      <c r="BC764" s="43"/>
      <c r="BD764" s="43"/>
      <c r="BE764" s="43"/>
      <c r="BF764" s="43"/>
      <c r="BG764" s="43"/>
      <c r="BH764" s="43"/>
      <c r="BI764" s="43"/>
      <c r="BJ764" s="43"/>
    </row>
    <row r="765" spans="52:62" ht="12.75">
      <c r="AZ765" s="43"/>
      <c r="BA765" s="43"/>
      <c r="BB765" s="43"/>
      <c r="BC765" s="43"/>
      <c r="BD765" s="43"/>
      <c r="BE765" s="43"/>
      <c r="BF765" s="43"/>
      <c r="BG765" s="43"/>
      <c r="BH765" s="43"/>
      <c r="BI765" s="43"/>
      <c r="BJ765" s="43"/>
    </row>
    <row r="766" spans="52:62" ht="12.75">
      <c r="AZ766" s="43"/>
      <c r="BA766" s="43"/>
      <c r="BB766" s="43"/>
      <c r="BC766" s="43"/>
      <c r="BD766" s="43"/>
      <c r="BE766" s="43"/>
      <c r="BF766" s="43"/>
      <c r="BG766" s="43"/>
      <c r="BH766" s="43"/>
      <c r="BI766" s="43"/>
      <c r="BJ766" s="43"/>
    </row>
    <row r="767" spans="52:62" ht="12.75">
      <c r="AZ767" s="43"/>
      <c r="BA767" s="43"/>
      <c r="BB767" s="43"/>
      <c r="BC767" s="43"/>
      <c r="BD767" s="43"/>
      <c r="BE767" s="43"/>
      <c r="BF767" s="43"/>
      <c r="BG767" s="43"/>
      <c r="BH767" s="43"/>
      <c r="BI767" s="43"/>
      <c r="BJ767" s="43"/>
    </row>
    <row r="768" spans="52:62" ht="12.75">
      <c r="AZ768" s="43"/>
      <c r="BA768" s="43"/>
      <c r="BB768" s="43"/>
      <c r="BC768" s="43"/>
      <c r="BD768" s="43"/>
      <c r="BE768" s="43"/>
      <c r="BF768" s="43"/>
      <c r="BG768" s="43"/>
      <c r="BH768" s="43"/>
      <c r="BI768" s="43"/>
      <c r="BJ768" s="43"/>
    </row>
    <row r="769" spans="52:62" ht="12.75">
      <c r="AZ769" s="43"/>
      <c r="BA769" s="43"/>
      <c r="BB769" s="43"/>
      <c r="BC769" s="43"/>
      <c r="BD769" s="43"/>
      <c r="BE769" s="43"/>
      <c r="BF769" s="43"/>
      <c r="BG769" s="43"/>
      <c r="BH769" s="43"/>
      <c r="BI769" s="43"/>
      <c r="BJ769" s="43"/>
    </row>
    <row r="770" spans="52:62" ht="12.75">
      <c r="AZ770" s="43"/>
      <c r="BA770" s="43"/>
      <c r="BB770" s="43"/>
      <c r="BC770" s="43"/>
      <c r="BD770" s="43"/>
      <c r="BE770" s="43"/>
      <c r="BF770" s="43"/>
      <c r="BG770" s="43"/>
      <c r="BH770" s="43"/>
      <c r="BI770" s="43"/>
      <c r="BJ770" s="43"/>
    </row>
    <row r="771" spans="52:62" ht="12.75">
      <c r="AZ771" s="43"/>
      <c r="BA771" s="43"/>
      <c r="BB771" s="43"/>
      <c r="BC771" s="43"/>
      <c r="BD771" s="43"/>
      <c r="BE771" s="43"/>
      <c r="BF771" s="43"/>
      <c r="BG771" s="43"/>
      <c r="BH771" s="43"/>
      <c r="BI771" s="43"/>
      <c r="BJ771" s="43"/>
    </row>
    <row r="772" spans="52:62" ht="12.75">
      <c r="AZ772" s="43"/>
      <c r="BA772" s="43"/>
      <c r="BB772" s="43"/>
      <c r="BC772" s="43"/>
      <c r="BD772" s="43"/>
      <c r="BE772" s="43"/>
      <c r="BF772" s="43"/>
      <c r="BG772" s="43"/>
      <c r="BH772" s="43"/>
      <c r="BI772" s="43"/>
      <c r="BJ772" s="43"/>
    </row>
    <row r="773" spans="52:62" ht="12.75">
      <c r="AZ773" s="43"/>
      <c r="BA773" s="43"/>
      <c r="BB773" s="43"/>
      <c r="BC773" s="43"/>
      <c r="BD773" s="43"/>
      <c r="BE773" s="43"/>
      <c r="BF773" s="43"/>
      <c r="BG773" s="43"/>
      <c r="BH773" s="43"/>
      <c r="BI773" s="43"/>
      <c r="BJ773" s="43"/>
    </row>
    <row r="774" spans="52:62" ht="12.75">
      <c r="AZ774" s="43"/>
      <c r="BA774" s="43"/>
      <c r="BB774" s="43"/>
      <c r="BC774" s="43"/>
      <c r="BD774" s="43"/>
      <c r="BE774" s="43"/>
      <c r="BF774" s="43"/>
      <c r="BG774" s="43"/>
      <c r="BH774" s="43"/>
      <c r="BI774" s="43"/>
      <c r="BJ774" s="43"/>
    </row>
    <row r="775" spans="52:62" ht="12.75">
      <c r="AZ775" s="43"/>
      <c r="BA775" s="43"/>
      <c r="BB775" s="43"/>
      <c r="BC775" s="43"/>
      <c r="BD775" s="43"/>
      <c r="BE775" s="43"/>
      <c r="BF775" s="43"/>
      <c r="BG775" s="43"/>
      <c r="BH775" s="43"/>
      <c r="BI775" s="43"/>
      <c r="BJ775" s="43"/>
    </row>
    <row r="776" spans="52:62" ht="12.75">
      <c r="AZ776" s="43"/>
      <c r="BA776" s="43"/>
      <c r="BB776" s="43"/>
      <c r="BC776" s="43"/>
      <c r="BD776" s="43"/>
      <c r="BE776" s="43"/>
      <c r="BF776" s="43"/>
      <c r="BG776" s="43"/>
      <c r="BH776" s="43"/>
      <c r="BI776" s="43"/>
      <c r="BJ776" s="43"/>
    </row>
    <row r="777" spans="52:62" ht="12.75">
      <c r="AZ777" s="43"/>
      <c r="BA777" s="43"/>
      <c r="BB777" s="43"/>
      <c r="BC777" s="43"/>
      <c r="BD777" s="43"/>
      <c r="BE777" s="43"/>
      <c r="BF777" s="43"/>
      <c r="BG777" s="43"/>
      <c r="BH777" s="43"/>
      <c r="BI777" s="43"/>
      <c r="BJ777" s="43"/>
    </row>
    <row r="778" spans="52:62" ht="12.75">
      <c r="AZ778" s="43"/>
      <c r="BA778" s="43"/>
      <c r="BB778" s="43"/>
      <c r="BC778" s="43"/>
      <c r="BD778" s="43"/>
      <c r="BE778" s="43"/>
      <c r="BF778" s="43"/>
      <c r="BG778" s="43"/>
      <c r="BH778" s="43"/>
      <c r="BI778" s="43"/>
      <c r="BJ778" s="43"/>
    </row>
    <row r="779" spans="52:62" ht="12.75">
      <c r="AZ779" s="43"/>
      <c r="BA779" s="43"/>
      <c r="BB779" s="43"/>
      <c r="BC779" s="43"/>
      <c r="BD779" s="43"/>
      <c r="BE779" s="43"/>
      <c r="BF779" s="43"/>
      <c r="BG779" s="43"/>
      <c r="BH779" s="43"/>
      <c r="BI779" s="43"/>
      <c r="BJ779" s="43"/>
    </row>
    <row r="780" spans="52:62" ht="12.75">
      <c r="AZ780" s="43"/>
      <c r="BA780" s="43"/>
      <c r="BB780" s="43"/>
      <c r="BC780" s="43"/>
      <c r="BD780" s="43"/>
      <c r="BE780" s="43"/>
      <c r="BF780" s="43"/>
      <c r="BG780" s="43"/>
      <c r="BH780" s="43"/>
      <c r="BI780" s="43"/>
      <c r="BJ780" s="43"/>
    </row>
    <row r="781" spans="52:62" ht="12.75">
      <c r="AZ781" s="43"/>
      <c r="BA781" s="43"/>
      <c r="BB781" s="43"/>
      <c r="BC781" s="43"/>
      <c r="BD781" s="43"/>
      <c r="BE781" s="43"/>
      <c r="BF781" s="43"/>
      <c r="BG781" s="43"/>
      <c r="BH781" s="43"/>
      <c r="BI781" s="43"/>
      <c r="BJ781" s="43"/>
    </row>
    <row r="782" spans="52:62" ht="12.75">
      <c r="AZ782" s="43"/>
      <c r="BA782" s="43"/>
      <c r="BB782" s="43"/>
      <c r="BC782" s="43"/>
      <c r="BD782" s="43"/>
      <c r="BE782" s="43"/>
      <c r="BF782" s="43"/>
      <c r="BG782" s="43"/>
      <c r="BH782" s="43"/>
      <c r="BI782" s="43"/>
      <c r="BJ782" s="43"/>
    </row>
    <row r="783" spans="52:62" ht="12.75">
      <c r="AZ783" s="43"/>
      <c r="BA783" s="43"/>
      <c r="BB783" s="43"/>
      <c r="BC783" s="43"/>
      <c r="BD783" s="43"/>
      <c r="BE783" s="43"/>
      <c r="BF783" s="43"/>
      <c r="BG783" s="43"/>
      <c r="BH783" s="43"/>
      <c r="BI783" s="43"/>
      <c r="BJ783" s="43"/>
    </row>
    <row r="784" spans="52:62" ht="12.75">
      <c r="AZ784" s="43"/>
      <c r="BA784" s="43"/>
      <c r="BB784" s="43"/>
      <c r="BC784" s="43"/>
      <c r="BD784" s="43"/>
      <c r="BE784" s="43"/>
      <c r="BF784" s="43"/>
      <c r="BG784" s="43"/>
      <c r="BH784" s="43"/>
      <c r="BI784" s="43"/>
      <c r="BJ784" s="43"/>
    </row>
    <row r="785" spans="52:62" ht="12.75">
      <c r="AZ785" s="43"/>
      <c r="BA785" s="43"/>
      <c r="BB785" s="43"/>
      <c r="BC785" s="43"/>
      <c r="BD785" s="43"/>
      <c r="BE785" s="43"/>
      <c r="BF785" s="43"/>
      <c r="BG785" s="43"/>
      <c r="BH785" s="43"/>
      <c r="BI785" s="43"/>
      <c r="BJ785" s="43"/>
    </row>
    <row r="786" spans="52:62" ht="12.75">
      <c r="AZ786" s="43"/>
      <c r="BA786" s="43"/>
      <c r="BB786" s="43"/>
      <c r="BC786" s="43"/>
      <c r="BD786" s="43"/>
      <c r="BE786" s="43"/>
      <c r="BF786" s="43"/>
      <c r="BG786" s="43"/>
      <c r="BH786" s="43"/>
      <c r="BI786" s="43"/>
      <c r="BJ786" s="43"/>
    </row>
    <row r="787" spans="52:62" ht="12.75">
      <c r="AZ787" s="43"/>
      <c r="BA787" s="43"/>
      <c r="BB787" s="43"/>
      <c r="BC787" s="43"/>
      <c r="BD787" s="43"/>
      <c r="BE787" s="43"/>
      <c r="BF787" s="43"/>
      <c r="BG787" s="43"/>
      <c r="BH787" s="43"/>
      <c r="BI787" s="43"/>
      <c r="BJ787" s="43"/>
    </row>
    <row r="788" spans="52:62" ht="12.75">
      <c r="AZ788" s="43"/>
      <c r="BA788" s="43"/>
      <c r="BB788" s="43"/>
      <c r="BC788" s="43"/>
      <c r="BD788" s="43"/>
      <c r="BE788" s="43"/>
      <c r="BF788" s="43"/>
      <c r="BG788" s="43"/>
      <c r="BH788" s="43"/>
      <c r="BI788" s="43"/>
      <c r="BJ788" s="43"/>
    </row>
    <row r="789" spans="52:62" ht="12.75">
      <c r="AZ789" s="43"/>
      <c r="BA789" s="43"/>
      <c r="BB789" s="43"/>
      <c r="BC789" s="43"/>
      <c r="BD789" s="43"/>
      <c r="BE789" s="43"/>
      <c r="BF789" s="43"/>
      <c r="BG789" s="43"/>
      <c r="BH789" s="43"/>
      <c r="BI789" s="43"/>
      <c r="BJ789" s="43"/>
    </row>
    <row r="790" spans="52:62" ht="12.75">
      <c r="AZ790" s="43"/>
      <c r="BA790" s="43"/>
      <c r="BB790" s="43"/>
      <c r="BC790" s="43"/>
      <c r="BD790" s="43"/>
      <c r="BE790" s="43"/>
      <c r="BF790" s="43"/>
      <c r="BG790" s="43"/>
      <c r="BH790" s="43"/>
      <c r="BI790" s="43"/>
      <c r="BJ790" s="43"/>
    </row>
    <row r="791" spans="52:62" ht="12.75">
      <c r="AZ791" s="43"/>
      <c r="BA791" s="43"/>
      <c r="BB791" s="43"/>
      <c r="BC791" s="43"/>
      <c r="BD791" s="43"/>
      <c r="BE791" s="43"/>
      <c r="BF791" s="43"/>
      <c r="BG791" s="43"/>
      <c r="BH791" s="43"/>
      <c r="BI791" s="43"/>
      <c r="BJ791" s="43"/>
    </row>
    <row r="792" spans="52:62" ht="12.75">
      <c r="AZ792" s="43"/>
      <c r="BA792" s="43"/>
      <c r="BB792" s="43"/>
      <c r="BC792" s="43"/>
      <c r="BD792" s="43"/>
      <c r="BE792" s="43"/>
      <c r="BF792" s="43"/>
      <c r="BG792" s="43"/>
      <c r="BH792" s="43"/>
      <c r="BI792" s="43"/>
      <c r="BJ792" s="43"/>
    </row>
    <row r="793" spans="52:62" ht="12.75">
      <c r="AZ793" s="43"/>
      <c r="BA793" s="43"/>
      <c r="BB793" s="43"/>
      <c r="BC793" s="43"/>
      <c r="BD793" s="43"/>
      <c r="BE793" s="43"/>
      <c r="BF793" s="43"/>
      <c r="BG793" s="43"/>
      <c r="BH793" s="43"/>
      <c r="BI793" s="43"/>
      <c r="BJ793" s="43"/>
    </row>
    <row r="794" spans="52:62" ht="12.75">
      <c r="AZ794" s="43"/>
      <c r="BA794" s="43"/>
      <c r="BB794" s="43"/>
      <c r="BC794" s="43"/>
      <c r="BD794" s="43"/>
      <c r="BE794" s="43"/>
      <c r="BF794" s="43"/>
      <c r="BG794" s="43"/>
      <c r="BH794" s="43"/>
      <c r="BI794" s="43"/>
      <c r="BJ794" s="43"/>
    </row>
    <row r="795" spans="52:62" ht="12.75">
      <c r="AZ795" s="43"/>
      <c r="BA795" s="43"/>
      <c r="BB795" s="43"/>
      <c r="BC795" s="43"/>
      <c r="BD795" s="43"/>
      <c r="BE795" s="43"/>
      <c r="BF795" s="43"/>
      <c r="BG795" s="43"/>
      <c r="BH795" s="43"/>
      <c r="BI795" s="43"/>
      <c r="BJ795" s="43"/>
    </row>
    <row r="796" spans="52:62" ht="12.75">
      <c r="AZ796" s="43"/>
      <c r="BA796" s="43"/>
      <c r="BB796" s="43"/>
      <c r="BC796" s="43"/>
      <c r="BD796" s="43"/>
      <c r="BE796" s="43"/>
      <c r="BF796" s="43"/>
      <c r="BG796" s="43"/>
      <c r="BH796" s="43"/>
      <c r="BI796" s="43"/>
      <c r="BJ796" s="43"/>
    </row>
    <row r="797" spans="52:62" ht="12.75">
      <c r="AZ797" s="43"/>
      <c r="BA797" s="43"/>
      <c r="BB797" s="43"/>
      <c r="BC797" s="43"/>
      <c r="BD797" s="43"/>
      <c r="BE797" s="43"/>
      <c r="BF797" s="43"/>
      <c r="BG797" s="43"/>
      <c r="BH797" s="43"/>
      <c r="BI797" s="43"/>
      <c r="BJ797" s="43"/>
    </row>
    <row r="798" spans="52:62" ht="12.75">
      <c r="AZ798" s="43"/>
      <c r="BA798" s="43"/>
      <c r="BB798" s="43"/>
      <c r="BC798" s="43"/>
      <c r="BD798" s="43"/>
      <c r="BE798" s="43"/>
      <c r="BF798" s="43"/>
      <c r="BG798" s="43"/>
      <c r="BH798" s="43"/>
      <c r="BI798" s="43"/>
      <c r="BJ798" s="43"/>
    </row>
    <row r="799" spans="52:62" ht="12.75">
      <c r="AZ799" s="43"/>
      <c r="BA799" s="43"/>
      <c r="BB799" s="43"/>
      <c r="BC799" s="43"/>
      <c r="BD799" s="43"/>
      <c r="BE799" s="43"/>
      <c r="BF799" s="43"/>
      <c r="BG799" s="43"/>
      <c r="BH799" s="43"/>
      <c r="BI799" s="43"/>
      <c r="BJ799" s="43"/>
    </row>
    <row r="800" spans="52:62" ht="12.75">
      <c r="AZ800" s="43"/>
      <c r="BA800" s="43"/>
      <c r="BB800" s="43"/>
      <c r="BC800" s="43"/>
      <c r="BD800" s="43"/>
      <c r="BE800" s="43"/>
      <c r="BF800" s="43"/>
      <c r="BG800" s="43"/>
      <c r="BH800" s="43"/>
      <c r="BI800" s="43"/>
      <c r="BJ800" s="43"/>
    </row>
    <row r="801" spans="52:62" ht="12.75">
      <c r="AZ801" s="43"/>
      <c r="BA801" s="43"/>
      <c r="BB801" s="43"/>
      <c r="BC801" s="43"/>
      <c r="BD801" s="43"/>
      <c r="BE801" s="43"/>
      <c r="BF801" s="43"/>
      <c r="BG801" s="43"/>
      <c r="BH801" s="43"/>
      <c r="BI801" s="43"/>
      <c r="BJ801" s="43"/>
    </row>
    <row r="802" spans="52:62" ht="12.75">
      <c r="AZ802" s="43"/>
      <c r="BA802" s="43"/>
      <c r="BB802" s="43"/>
      <c r="BC802" s="43"/>
      <c r="BD802" s="43"/>
      <c r="BE802" s="43"/>
      <c r="BF802" s="43"/>
      <c r="BG802" s="43"/>
      <c r="BH802" s="43"/>
      <c r="BI802" s="43"/>
      <c r="BJ802" s="43"/>
    </row>
    <row r="803" spans="52:62" ht="12.75">
      <c r="AZ803" s="43"/>
      <c r="BA803" s="43"/>
      <c r="BB803" s="43"/>
      <c r="BC803" s="43"/>
      <c r="BD803" s="43"/>
      <c r="BE803" s="43"/>
      <c r="BF803" s="43"/>
      <c r="BG803" s="43"/>
      <c r="BH803" s="43"/>
      <c r="BI803" s="43"/>
      <c r="BJ803" s="43"/>
    </row>
    <row r="804" spans="52:62" ht="12.75">
      <c r="AZ804" s="43"/>
      <c r="BA804" s="43"/>
      <c r="BB804" s="43"/>
      <c r="BC804" s="43"/>
      <c r="BD804" s="43"/>
      <c r="BE804" s="43"/>
      <c r="BF804" s="43"/>
      <c r="BG804" s="43"/>
      <c r="BH804" s="43"/>
      <c r="BI804" s="43"/>
      <c r="BJ804" s="43"/>
    </row>
    <row r="805" spans="52:62" ht="12.75">
      <c r="AZ805" s="43"/>
      <c r="BA805" s="43"/>
      <c r="BB805" s="43"/>
      <c r="BC805" s="43"/>
      <c r="BD805" s="43"/>
      <c r="BE805" s="43"/>
      <c r="BF805" s="43"/>
      <c r="BG805" s="43"/>
      <c r="BH805" s="43"/>
      <c r="BI805" s="43"/>
      <c r="BJ805" s="43"/>
    </row>
    <row r="806" spans="52:62" ht="12.75">
      <c r="AZ806" s="43"/>
      <c r="BA806" s="43"/>
      <c r="BB806" s="43"/>
      <c r="BC806" s="43"/>
      <c r="BD806" s="43"/>
      <c r="BE806" s="43"/>
      <c r="BF806" s="43"/>
      <c r="BG806" s="43"/>
      <c r="BH806" s="43"/>
      <c r="BI806" s="43"/>
      <c r="BJ806" s="43"/>
    </row>
    <row r="807" spans="52:62" ht="12.75">
      <c r="AZ807" s="43"/>
      <c r="BA807" s="43"/>
      <c r="BB807" s="43"/>
      <c r="BC807" s="43"/>
      <c r="BD807" s="43"/>
      <c r="BE807" s="43"/>
      <c r="BF807" s="43"/>
      <c r="BG807" s="43"/>
      <c r="BH807" s="43"/>
      <c r="BI807" s="43"/>
      <c r="BJ807" s="43"/>
    </row>
    <row r="808" spans="52:62" ht="12.75">
      <c r="AZ808" s="43"/>
      <c r="BA808" s="43"/>
      <c r="BB808" s="43"/>
      <c r="BC808" s="43"/>
      <c r="BD808" s="43"/>
      <c r="BE808" s="43"/>
      <c r="BF808" s="43"/>
      <c r="BG808" s="43"/>
      <c r="BH808" s="43"/>
      <c r="BI808" s="43"/>
      <c r="BJ808" s="43"/>
    </row>
    <row r="809" spans="52:62" ht="12.75">
      <c r="AZ809" s="43"/>
      <c r="BA809" s="43"/>
      <c r="BB809" s="43"/>
      <c r="BC809" s="43"/>
      <c r="BD809" s="43"/>
      <c r="BE809" s="43"/>
      <c r="BF809" s="43"/>
      <c r="BG809" s="43"/>
      <c r="BH809" s="43"/>
      <c r="BI809" s="43"/>
      <c r="BJ809" s="43"/>
    </row>
    <row r="810" spans="52:62" ht="12.75">
      <c r="AZ810" s="43"/>
      <c r="BA810" s="43"/>
      <c r="BB810" s="43"/>
      <c r="BC810" s="43"/>
      <c r="BD810" s="43"/>
      <c r="BE810" s="43"/>
      <c r="BF810" s="43"/>
      <c r="BG810" s="43"/>
      <c r="BH810" s="43"/>
      <c r="BI810" s="43"/>
      <c r="BJ810" s="43"/>
    </row>
    <row r="811" spans="52:62" ht="12.75">
      <c r="AZ811" s="43"/>
      <c r="BA811" s="43"/>
      <c r="BB811" s="43"/>
      <c r="BC811" s="43"/>
      <c r="BD811" s="43"/>
      <c r="BE811" s="43"/>
      <c r="BF811" s="43"/>
      <c r="BG811" s="43"/>
      <c r="BH811" s="43"/>
      <c r="BI811" s="43"/>
      <c r="BJ811" s="43"/>
    </row>
    <row r="812" spans="52:62" ht="12.75">
      <c r="AZ812" s="43"/>
      <c r="BA812" s="43"/>
      <c r="BB812" s="43"/>
      <c r="BC812" s="43"/>
      <c r="BD812" s="43"/>
      <c r="BE812" s="43"/>
      <c r="BF812" s="43"/>
      <c r="BG812" s="43"/>
      <c r="BH812" s="43"/>
      <c r="BI812" s="43"/>
      <c r="BJ812" s="43"/>
    </row>
    <row r="813" spans="52:62" ht="12.75">
      <c r="AZ813" s="43"/>
      <c r="BA813" s="43"/>
      <c r="BB813" s="43"/>
      <c r="BC813" s="43"/>
      <c r="BD813" s="43"/>
      <c r="BE813" s="43"/>
      <c r="BF813" s="43"/>
      <c r="BG813" s="43"/>
      <c r="BH813" s="43"/>
      <c r="BI813" s="43"/>
      <c r="BJ813" s="43"/>
    </row>
    <row r="814" spans="52:62" ht="12.75">
      <c r="AZ814" s="43"/>
      <c r="BA814" s="43"/>
      <c r="BB814" s="43"/>
      <c r="BC814" s="43"/>
      <c r="BD814" s="43"/>
      <c r="BE814" s="43"/>
      <c r="BF814" s="43"/>
      <c r="BG814" s="43"/>
      <c r="BH814" s="43"/>
      <c r="BI814" s="43"/>
      <c r="BJ814" s="43"/>
    </row>
    <row r="815" spans="52:62" ht="12.75">
      <c r="AZ815" s="43"/>
      <c r="BA815" s="43"/>
      <c r="BB815" s="43"/>
      <c r="BC815" s="43"/>
      <c r="BD815" s="43"/>
      <c r="BE815" s="43"/>
      <c r="BF815" s="43"/>
      <c r="BG815" s="43"/>
      <c r="BH815" s="43"/>
      <c r="BI815" s="43"/>
      <c r="BJ815" s="43"/>
    </row>
    <row r="816" spans="52:62" ht="12.75">
      <c r="AZ816" s="43"/>
      <c r="BA816" s="43"/>
      <c r="BB816" s="43"/>
      <c r="BC816" s="43"/>
      <c r="BD816" s="43"/>
      <c r="BE816" s="43"/>
      <c r="BF816" s="43"/>
      <c r="BG816" s="43"/>
      <c r="BH816" s="43"/>
      <c r="BI816" s="43"/>
      <c r="BJ816" s="43"/>
    </row>
    <row r="817" spans="52:62" ht="12.75">
      <c r="AZ817" s="43"/>
      <c r="BA817" s="43"/>
      <c r="BB817" s="43"/>
      <c r="BC817" s="43"/>
      <c r="BD817" s="43"/>
      <c r="BE817" s="43"/>
      <c r="BF817" s="43"/>
      <c r="BG817" s="43"/>
      <c r="BH817" s="43"/>
      <c r="BI817" s="43"/>
      <c r="BJ817" s="43"/>
    </row>
    <row r="818" spans="52:62" ht="12.75">
      <c r="AZ818" s="43"/>
      <c r="BA818" s="43"/>
      <c r="BB818" s="43"/>
      <c r="BC818" s="43"/>
      <c r="BD818" s="43"/>
      <c r="BE818" s="43"/>
      <c r="BF818" s="43"/>
      <c r="BG818" s="43"/>
      <c r="BH818" s="43"/>
      <c r="BI818" s="43"/>
      <c r="BJ818" s="43"/>
    </row>
    <row r="819" spans="52:62" ht="12.75">
      <c r="AZ819" s="43"/>
      <c r="BA819" s="43"/>
      <c r="BB819" s="43"/>
      <c r="BC819" s="43"/>
      <c r="BD819" s="43"/>
      <c r="BE819" s="43"/>
      <c r="BF819" s="43"/>
      <c r="BG819" s="43"/>
      <c r="BH819" s="43"/>
      <c r="BI819" s="43"/>
      <c r="BJ819" s="43"/>
    </row>
    <row r="820" spans="52:62" ht="12.75">
      <c r="AZ820" s="43"/>
      <c r="BA820" s="43"/>
      <c r="BB820" s="43"/>
      <c r="BC820" s="43"/>
      <c r="BD820" s="43"/>
      <c r="BE820" s="43"/>
      <c r="BF820" s="43"/>
      <c r="BG820" s="43"/>
      <c r="BH820" s="43"/>
      <c r="BI820" s="43"/>
      <c r="BJ820" s="43"/>
    </row>
    <row r="821" spans="52:62" ht="12.75">
      <c r="AZ821" s="43"/>
      <c r="BA821" s="43"/>
      <c r="BB821" s="43"/>
      <c r="BC821" s="43"/>
      <c r="BD821" s="43"/>
      <c r="BE821" s="43"/>
      <c r="BF821" s="43"/>
      <c r="BG821" s="43"/>
      <c r="BH821" s="43"/>
      <c r="BI821" s="43"/>
      <c r="BJ821" s="43"/>
    </row>
    <row r="822" spans="52:62" ht="12.75">
      <c r="AZ822" s="43"/>
      <c r="BA822" s="43"/>
      <c r="BB822" s="43"/>
      <c r="BC822" s="43"/>
      <c r="BD822" s="43"/>
      <c r="BE822" s="43"/>
      <c r="BF822" s="43"/>
      <c r="BG822" s="43"/>
      <c r="BH822" s="43"/>
      <c r="BI822" s="43"/>
      <c r="BJ822" s="43"/>
    </row>
    <row r="823" spans="52:62" ht="12.75">
      <c r="AZ823" s="43"/>
      <c r="BA823" s="43"/>
      <c r="BB823" s="43"/>
      <c r="BC823" s="43"/>
      <c r="BD823" s="43"/>
      <c r="BE823" s="43"/>
      <c r="BF823" s="43"/>
      <c r="BG823" s="43"/>
      <c r="BH823" s="43"/>
      <c r="BI823" s="43"/>
      <c r="BJ823" s="43"/>
    </row>
    <row r="824" spans="52:62" ht="12.75">
      <c r="AZ824" s="43"/>
      <c r="BA824" s="43"/>
      <c r="BB824" s="43"/>
      <c r="BC824" s="43"/>
      <c r="BD824" s="43"/>
      <c r="BE824" s="43"/>
      <c r="BF824" s="43"/>
      <c r="BG824" s="43"/>
      <c r="BH824" s="43"/>
      <c r="BI824" s="43"/>
      <c r="BJ824" s="43"/>
    </row>
    <row r="825" spans="52:62" ht="12.75">
      <c r="AZ825" s="43"/>
      <c r="BA825" s="43"/>
      <c r="BB825" s="43"/>
      <c r="BC825" s="43"/>
      <c r="BD825" s="43"/>
      <c r="BE825" s="43"/>
      <c r="BF825" s="43"/>
      <c r="BG825" s="43"/>
      <c r="BH825" s="43"/>
      <c r="BI825" s="43"/>
      <c r="BJ825" s="43"/>
    </row>
    <row r="826" spans="52:62" ht="12.75">
      <c r="AZ826" s="43"/>
      <c r="BA826" s="43"/>
      <c r="BB826" s="43"/>
      <c r="BC826" s="43"/>
      <c r="BD826" s="43"/>
      <c r="BE826" s="43"/>
      <c r="BF826" s="43"/>
      <c r="BG826" s="43"/>
      <c r="BH826" s="43"/>
      <c r="BI826" s="43"/>
      <c r="BJ826" s="43"/>
    </row>
    <row r="827" spans="52:62" ht="12.75">
      <c r="AZ827" s="43"/>
      <c r="BA827" s="43"/>
      <c r="BB827" s="43"/>
      <c r="BC827" s="43"/>
      <c r="BD827" s="43"/>
      <c r="BE827" s="43"/>
      <c r="BF827" s="43"/>
      <c r="BG827" s="43"/>
      <c r="BH827" s="43"/>
      <c r="BI827" s="43"/>
      <c r="BJ827" s="43"/>
    </row>
    <row r="828" spans="52:62" ht="12.75">
      <c r="AZ828" s="43"/>
      <c r="BA828" s="43"/>
      <c r="BB828" s="43"/>
      <c r="BC828" s="43"/>
      <c r="BD828" s="43"/>
      <c r="BE828" s="43"/>
      <c r="BF828" s="43"/>
      <c r="BG828" s="43"/>
      <c r="BH828" s="43"/>
      <c r="BI828" s="43"/>
      <c r="BJ828" s="43"/>
    </row>
    <row r="829" spans="52:62" ht="12.75">
      <c r="AZ829" s="43"/>
      <c r="BA829" s="43"/>
      <c r="BB829" s="43"/>
      <c r="BC829" s="43"/>
      <c r="BD829" s="43"/>
      <c r="BE829" s="43"/>
      <c r="BF829" s="43"/>
      <c r="BG829" s="43"/>
      <c r="BH829" s="43"/>
      <c r="BI829" s="43"/>
      <c r="BJ829" s="43"/>
    </row>
    <row r="830" spans="52:62" ht="12.75">
      <c r="AZ830" s="43"/>
      <c r="BA830" s="43"/>
      <c r="BB830" s="43"/>
      <c r="BC830" s="43"/>
      <c r="BD830" s="43"/>
      <c r="BE830" s="43"/>
      <c r="BF830" s="43"/>
      <c r="BG830" s="43"/>
      <c r="BH830" s="43"/>
      <c r="BI830" s="43"/>
      <c r="BJ830" s="43"/>
    </row>
    <row r="831" spans="52:62" ht="12.75">
      <c r="AZ831" s="43"/>
      <c r="BA831" s="43"/>
      <c r="BB831" s="43"/>
      <c r="BC831" s="43"/>
      <c r="BD831" s="43"/>
      <c r="BE831" s="43"/>
      <c r="BF831" s="43"/>
      <c r="BG831" s="43"/>
      <c r="BH831" s="43"/>
      <c r="BI831" s="43"/>
      <c r="BJ831" s="43"/>
    </row>
    <row r="832" spans="52:62" ht="12.75">
      <c r="AZ832" s="43"/>
      <c r="BA832" s="43"/>
      <c r="BB832" s="43"/>
      <c r="BC832" s="43"/>
      <c r="BD832" s="43"/>
      <c r="BE832" s="43"/>
      <c r="BF832" s="43"/>
      <c r="BG832" s="43"/>
      <c r="BH832" s="43"/>
      <c r="BI832" s="43"/>
      <c r="BJ832" s="43"/>
    </row>
    <row r="833" spans="52:62" ht="12.75">
      <c r="AZ833" s="43"/>
      <c r="BA833" s="43"/>
      <c r="BB833" s="43"/>
      <c r="BC833" s="43"/>
      <c r="BD833" s="43"/>
      <c r="BE833" s="43"/>
      <c r="BF833" s="43"/>
      <c r="BG833" s="43"/>
      <c r="BH833" s="43"/>
      <c r="BI833" s="43"/>
      <c r="BJ833" s="43"/>
    </row>
    <row r="834" spans="52:62" ht="12.75">
      <c r="AZ834" s="43"/>
      <c r="BA834" s="43"/>
      <c r="BB834" s="43"/>
      <c r="BC834" s="43"/>
      <c r="BD834" s="43"/>
      <c r="BE834" s="43"/>
      <c r="BF834" s="43"/>
      <c r="BG834" s="43"/>
      <c r="BH834" s="43"/>
      <c r="BI834" s="43"/>
      <c r="BJ834" s="43"/>
    </row>
    <row r="835" spans="52:62" ht="12.75">
      <c r="AZ835" s="43"/>
      <c r="BA835" s="43"/>
      <c r="BB835" s="43"/>
      <c r="BC835" s="43"/>
      <c r="BD835" s="43"/>
      <c r="BE835" s="43"/>
      <c r="BF835" s="43"/>
      <c r="BG835" s="43"/>
      <c r="BH835" s="43"/>
      <c r="BI835" s="43"/>
      <c r="BJ835" s="43"/>
    </row>
    <row r="836" spans="52:62" ht="12.75">
      <c r="AZ836" s="43"/>
      <c r="BA836" s="43"/>
      <c r="BB836" s="43"/>
      <c r="BC836" s="43"/>
      <c r="BD836" s="43"/>
      <c r="BE836" s="43"/>
      <c r="BF836" s="43"/>
      <c r="BG836" s="43"/>
      <c r="BH836" s="43"/>
      <c r="BI836" s="43"/>
      <c r="BJ836" s="43"/>
    </row>
    <row r="837" spans="52:62" ht="12.75">
      <c r="AZ837" s="43"/>
      <c r="BA837" s="43"/>
      <c r="BB837" s="43"/>
      <c r="BC837" s="43"/>
      <c r="BD837" s="43"/>
      <c r="BE837" s="43"/>
      <c r="BF837" s="43"/>
      <c r="BG837" s="43"/>
      <c r="BH837" s="43"/>
      <c r="BI837" s="43"/>
      <c r="BJ837" s="43"/>
    </row>
    <row r="838" spans="52:62" ht="12.75">
      <c r="AZ838" s="43"/>
      <c r="BA838" s="43"/>
      <c r="BB838" s="43"/>
      <c r="BC838" s="43"/>
      <c r="BD838" s="43"/>
      <c r="BE838" s="43"/>
      <c r="BF838" s="43"/>
      <c r="BG838" s="43"/>
      <c r="BH838" s="43"/>
      <c r="BI838" s="43"/>
      <c r="BJ838" s="43"/>
    </row>
    <row r="839" spans="52:62" ht="12.75">
      <c r="AZ839" s="43"/>
      <c r="BA839" s="43"/>
      <c r="BB839" s="43"/>
      <c r="BC839" s="43"/>
      <c r="BD839" s="43"/>
      <c r="BE839" s="43"/>
      <c r="BF839" s="43"/>
      <c r="BG839" s="43"/>
      <c r="BH839" s="43"/>
      <c r="BI839" s="43"/>
      <c r="BJ839" s="43"/>
    </row>
    <row r="840" spans="52:62" ht="12.75">
      <c r="AZ840" s="43"/>
      <c r="BA840" s="43"/>
      <c r="BB840" s="43"/>
      <c r="BC840" s="43"/>
      <c r="BD840" s="43"/>
      <c r="BE840" s="43"/>
      <c r="BF840" s="43"/>
      <c r="BG840" s="43"/>
      <c r="BH840" s="43"/>
      <c r="BI840" s="43"/>
      <c r="BJ840" s="43"/>
    </row>
    <row r="841" spans="52:62" ht="12.75">
      <c r="AZ841" s="43"/>
      <c r="BA841" s="43"/>
      <c r="BB841" s="43"/>
      <c r="BC841" s="43"/>
      <c r="BD841" s="43"/>
      <c r="BE841" s="43"/>
      <c r="BF841" s="43"/>
      <c r="BG841" s="43"/>
      <c r="BH841" s="43"/>
      <c r="BI841" s="43"/>
      <c r="BJ841" s="43"/>
    </row>
    <row r="842" spans="52:62" ht="12.75">
      <c r="AZ842" s="43"/>
      <c r="BA842" s="43"/>
      <c r="BB842" s="43"/>
      <c r="BC842" s="43"/>
      <c r="BD842" s="43"/>
      <c r="BE842" s="43"/>
      <c r="BF842" s="43"/>
      <c r="BG842" s="43"/>
      <c r="BH842" s="43"/>
      <c r="BI842" s="43"/>
      <c r="BJ842" s="43"/>
    </row>
    <row r="843" spans="52:62" ht="12.75">
      <c r="AZ843" s="43"/>
      <c r="BA843" s="43"/>
      <c r="BB843" s="43"/>
      <c r="BC843" s="43"/>
      <c r="BD843" s="43"/>
      <c r="BE843" s="43"/>
      <c r="BF843" s="43"/>
      <c r="BG843" s="43"/>
      <c r="BH843" s="43"/>
      <c r="BI843" s="43"/>
      <c r="BJ843" s="43"/>
    </row>
    <row r="844" spans="52:62" ht="12.75">
      <c r="AZ844" s="43"/>
      <c r="BA844" s="43"/>
      <c r="BB844" s="43"/>
      <c r="BC844" s="43"/>
      <c r="BD844" s="43"/>
      <c r="BE844" s="43"/>
      <c r="BF844" s="43"/>
      <c r="BG844" s="43"/>
      <c r="BH844" s="43"/>
      <c r="BI844" s="43"/>
      <c r="BJ844" s="43"/>
    </row>
    <row r="845" spans="52:62" ht="12.75">
      <c r="AZ845" s="43"/>
      <c r="BA845" s="43"/>
      <c r="BB845" s="43"/>
      <c r="BC845" s="43"/>
      <c r="BD845" s="43"/>
      <c r="BE845" s="43"/>
      <c r="BF845" s="43"/>
      <c r="BG845" s="43"/>
      <c r="BH845" s="43"/>
      <c r="BI845" s="43"/>
      <c r="BJ845" s="43"/>
    </row>
    <row r="846" spans="52:62" ht="12.75">
      <c r="AZ846" s="43"/>
      <c r="BA846" s="43"/>
      <c r="BB846" s="43"/>
      <c r="BC846" s="43"/>
      <c r="BD846" s="43"/>
      <c r="BE846" s="43"/>
      <c r="BF846" s="43"/>
      <c r="BG846" s="43"/>
      <c r="BH846" s="43"/>
      <c r="BI846" s="43"/>
      <c r="BJ846" s="43"/>
    </row>
    <row r="847" spans="52:62" ht="12.75">
      <c r="AZ847" s="43"/>
      <c r="BA847" s="43"/>
      <c r="BB847" s="43"/>
      <c r="BC847" s="43"/>
      <c r="BD847" s="43"/>
      <c r="BE847" s="43"/>
      <c r="BF847" s="43"/>
      <c r="BG847" s="43"/>
      <c r="BH847" s="43"/>
      <c r="BI847" s="43"/>
      <c r="BJ847" s="43"/>
    </row>
    <row r="848" spans="52:62" ht="12.75">
      <c r="AZ848" s="43"/>
      <c r="BA848" s="43"/>
      <c r="BB848" s="43"/>
      <c r="BC848" s="43"/>
      <c r="BD848" s="43"/>
      <c r="BE848" s="43"/>
      <c r="BF848" s="43"/>
      <c r="BG848" s="43"/>
      <c r="BH848" s="43"/>
      <c r="BI848" s="43"/>
      <c r="BJ848" s="43"/>
    </row>
    <row r="849" spans="52:62" ht="12.75">
      <c r="AZ849" s="43"/>
      <c r="BA849" s="43"/>
      <c r="BB849" s="43"/>
      <c r="BC849" s="43"/>
      <c r="BD849" s="43"/>
      <c r="BE849" s="43"/>
      <c r="BF849" s="43"/>
      <c r="BG849" s="43"/>
      <c r="BH849" s="43"/>
      <c r="BI849" s="43"/>
      <c r="BJ849" s="43"/>
    </row>
    <row r="850" spans="52:62" ht="12.75">
      <c r="AZ850" s="43"/>
      <c r="BA850" s="43"/>
      <c r="BB850" s="43"/>
      <c r="BC850" s="43"/>
      <c r="BD850" s="43"/>
      <c r="BE850" s="43"/>
      <c r="BF850" s="43"/>
      <c r="BG850" s="43"/>
      <c r="BH850" s="43"/>
      <c r="BI850" s="43"/>
      <c r="BJ850" s="43"/>
    </row>
    <row r="851" spans="52:62" ht="12.75">
      <c r="AZ851" s="43"/>
      <c r="BA851" s="43"/>
      <c r="BB851" s="43"/>
      <c r="BC851" s="43"/>
      <c r="BD851" s="43"/>
      <c r="BE851" s="43"/>
      <c r="BF851" s="43"/>
      <c r="BG851" s="43"/>
      <c r="BH851" s="43"/>
      <c r="BI851" s="43"/>
      <c r="BJ851" s="43"/>
    </row>
    <row r="852" spans="52:62" ht="12.75">
      <c r="AZ852" s="43"/>
      <c r="BA852" s="43"/>
      <c r="BB852" s="43"/>
      <c r="BC852" s="43"/>
      <c r="BD852" s="43"/>
      <c r="BE852" s="43"/>
      <c r="BF852" s="43"/>
      <c r="BG852" s="43"/>
      <c r="BH852" s="43"/>
      <c r="BI852" s="43"/>
      <c r="BJ852" s="43"/>
    </row>
    <row r="853" spans="52:62" ht="12.75">
      <c r="AZ853" s="43"/>
      <c r="BA853" s="43"/>
      <c r="BB853" s="43"/>
      <c r="BC853" s="43"/>
      <c r="BD853" s="43"/>
      <c r="BE853" s="43"/>
      <c r="BF853" s="43"/>
      <c r="BG853" s="43"/>
      <c r="BH853" s="43"/>
      <c r="BI853" s="43"/>
      <c r="BJ853" s="43"/>
    </row>
    <row r="854" spans="52:62" ht="12.75">
      <c r="AZ854" s="43"/>
      <c r="BA854" s="43"/>
      <c r="BB854" s="43"/>
      <c r="BC854" s="43"/>
      <c r="BD854" s="43"/>
      <c r="BE854" s="43"/>
      <c r="BF854" s="43"/>
      <c r="BG854" s="43"/>
      <c r="BH854" s="43"/>
      <c r="BI854" s="43"/>
      <c r="BJ854" s="43"/>
    </row>
    <row r="855" spans="52:62" ht="12.75">
      <c r="AZ855" s="43"/>
      <c r="BA855" s="43"/>
      <c r="BB855" s="43"/>
      <c r="BC855" s="43"/>
      <c r="BD855" s="43"/>
      <c r="BE855" s="43"/>
      <c r="BF855" s="43"/>
      <c r="BG855" s="43"/>
      <c r="BH855" s="43"/>
      <c r="BI855" s="43"/>
      <c r="BJ855" s="43"/>
    </row>
    <row r="856" spans="52:62" ht="12.75">
      <c r="AZ856" s="43"/>
      <c r="BA856" s="43"/>
      <c r="BB856" s="43"/>
      <c r="BC856" s="43"/>
      <c r="BD856" s="43"/>
      <c r="BE856" s="43"/>
      <c r="BF856" s="43"/>
      <c r="BG856" s="43"/>
      <c r="BH856" s="43"/>
      <c r="BI856" s="43"/>
      <c r="BJ856" s="43"/>
    </row>
    <row r="857" spans="52:62" ht="12.75">
      <c r="AZ857" s="43"/>
      <c r="BA857" s="43"/>
      <c r="BB857" s="43"/>
      <c r="BC857" s="43"/>
      <c r="BD857" s="43"/>
      <c r="BE857" s="43"/>
      <c r="BF857" s="43"/>
      <c r="BG857" s="43"/>
      <c r="BH857" s="43"/>
      <c r="BI857" s="43"/>
      <c r="BJ857" s="43"/>
    </row>
    <row r="858" spans="52:62" ht="12.75">
      <c r="AZ858" s="43"/>
      <c r="BA858" s="43"/>
      <c r="BB858" s="43"/>
      <c r="BC858" s="43"/>
      <c r="BD858" s="43"/>
      <c r="BE858" s="43"/>
      <c r="BF858" s="43"/>
      <c r="BG858" s="43"/>
      <c r="BH858" s="43"/>
      <c r="BI858" s="43"/>
      <c r="BJ858" s="43"/>
    </row>
    <row r="859" spans="52:62" ht="12.75">
      <c r="AZ859" s="43"/>
      <c r="BA859" s="43"/>
      <c r="BB859" s="43"/>
      <c r="BC859" s="43"/>
      <c r="BD859" s="43"/>
      <c r="BE859" s="43"/>
      <c r="BF859" s="43"/>
      <c r="BG859" s="43"/>
      <c r="BH859" s="43"/>
      <c r="BI859" s="43"/>
      <c r="BJ859" s="43"/>
    </row>
    <row r="860" spans="52:62" ht="12.75">
      <c r="AZ860" s="43"/>
      <c r="BA860" s="43"/>
      <c r="BB860" s="43"/>
      <c r="BC860" s="43"/>
      <c r="BD860" s="43"/>
      <c r="BE860" s="43"/>
      <c r="BF860" s="43"/>
      <c r="BG860" s="43"/>
      <c r="BH860" s="43"/>
      <c r="BI860" s="43"/>
      <c r="BJ860" s="43"/>
    </row>
    <row r="861" spans="52:62" ht="12.75">
      <c r="AZ861" s="43"/>
      <c r="BA861" s="43"/>
      <c r="BB861" s="43"/>
      <c r="BC861" s="43"/>
      <c r="BD861" s="43"/>
      <c r="BE861" s="43"/>
      <c r="BF861" s="43"/>
      <c r="BG861" s="43"/>
      <c r="BH861" s="43"/>
      <c r="BI861" s="43"/>
      <c r="BJ861" s="43"/>
    </row>
    <row r="862" spans="52:62" ht="12.75">
      <c r="AZ862" s="43"/>
      <c r="BA862" s="43"/>
      <c r="BB862" s="43"/>
      <c r="BC862" s="43"/>
      <c r="BD862" s="43"/>
      <c r="BE862" s="43"/>
      <c r="BF862" s="43"/>
      <c r="BG862" s="43"/>
      <c r="BH862" s="43"/>
      <c r="BI862" s="43"/>
      <c r="BJ862" s="43"/>
    </row>
    <row r="863" spans="52:62" ht="12.75">
      <c r="AZ863" s="43"/>
      <c r="BA863" s="43"/>
      <c r="BB863" s="43"/>
      <c r="BC863" s="43"/>
      <c r="BD863" s="43"/>
      <c r="BE863" s="43"/>
      <c r="BF863" s="43"/>
      <c r="BG863" s="43"/>
      <c r="BH863" s="43"/>
      <c r="BI863" s="43"/>
      <c r="BJ863" s="43"/>
    </row>
    <row r="864" spans="52:62" ht="12.75">
      <c r="AZ864" s="43"/>
      <c r="BA864" s="43"/>
      <c r="BB864" s="43"/>
      <c r="BC864" s="43"/>
      <c r="BD864" s="43"/>
      <c r="BE864" s="43"/>
      <c r="BF864" s="43"/>
      <c r="BG864" s="43"/>
      <c r="BH864" s="43"/>
      <c r="BI864" s="43"/>
      <c r="BJ864" s="43"/>
    </row>
    <row r="865" spans="52:62" ht="12.75">
      <c r="AZ865" s="43"/>
      <c r="BA865" s="43"/>
      <c r="BB865" s="43"/>
      <c r="BC865" s="43"/>
      <c r="BD865" s="43"/>
      <c r="BE865" s="43"/>
      <c r="BF865" s="43"/>
      <c r="BG865" s="43"/>
      <c r="BH865" s="43"/>
      <c r="BI865" s="43"/>
      <c r="BJ865" s="43"/>
    </row>
    <row r="866" spans="52:62" ht="12.75">
      <c r="AZ866" s="43"/>
      <c r="BA866" s="43"/>
      <c r="BB866" s="43"/>
      <c r="BC866" s="43"/>
      <c r="BD866" s="43"/>
      <c r="BE866" s="43"/>
      <c r="BF866" s="43"/>
      <c r="BG866" s="43"/>
      <c r="BH866" s="43"/>
      <c r="BI866" s="43"/>
      <c r="BJ866" s="43"/>
    </row>
    <row r="867" spans="52:62" ht="12.75">
      <c r="AZ867" s="43"/>
      <c r="BA867" s="43"/>
      <c r="BB867" s="43"/>
      <c r="BC867" s="43"/>
      <c r="BD867" s="43"/>
      <c r="BE867" s="43"/>
      <c r="BF867" s="43"/>
      <c r="BG867" s="43"/>
      <c r="BH867" s="43"/>
      <c r="BI867" s="43"/>
      <c r="BJ867" s="43"/>
    </row>
    <row r="868" spans="52:62" ht="12.75">
      <c r="AZ868" s="43"/>
      <c r="BA868" s="43"/>
      <c r="BB868" s="43"/>
      <c r="BC868" s="43"/>
      <c r="BD868" s="43"/>
      <c r="BE868" s="43"/>
      <c r="BF868" s="43"/>
      <c r="BG868" s="43"/>
      <c r="BH868" s="43"/>
      <c r="BI868" s="43"/>
      <c r="BJ868" s="43"/>
    </row>
    <row r="869" spans="52:62" ht="12.75">
      <c r="AZ869" s="43"/>
      <c r="BA869" s="43"/>
      <c r="BB869" s="43"/>
      <c r="BC869" s="43"/>
      <c r="BD869" s="43"/>
      <c r="BE869" s="43"/>
      <c r="BF869" s="43"/>
      <c r="BG869" s="43"/>
      <c r="BH869" s="43"/>
      <c r="BI869" s="43"/>
      <c r="BJ869" s="43"/>
    </row>
    <row r="870" spans="52:62" ht="12.75">
      <c r="AZ870" s="43"/>
      <c r="BA870" s="43"/>
      <c r="BB870" s="43"/>
      <c r="BC870" s="43"/>
      <c r="BD870" s="43"/>
      <c r="BE870" s="43"/>
      <c r="BF870" s="43"/>
      <c r="BG870" s="43"/>
      <c r="BH870" s="43"/>
      <c r="BI870" s="43"/>
      <c r="BJ870" s="43"/>
    </row>
    <row r="871" spans="52:62" ht="12.75">
      <c r="AZ871" s="43"/>
      <c r="BA871" s="43"/>
      <c r="BB871" s="43"/>
      <c r="BC871" s="43"/>
      <c r="BD871" s="43"/>
      <c r="BE871" s="43"/>
      <c r="BF871" s="43"/>
      <c r="BG871" s="43"/>
      <c r="BH871" s="43"/>
      <c r="BI871" s="43"/>
      <c r="BJ871" s="43"/>
    </row>
    <row r="872" spans="52:62" ht="12.75">
      <c r="AZ872" s="43"/>
      <c r="BA872" s="43"/>
      <c r="BB872" s="43"/>
      <c r="BC872" s="43"/>
      <c r="BD872" s="43"/>
      <c r="BE872" s="43"/>
      <c r="BF872" s="43"/>
      <c r="BG872" s="43"/>
      <c r="BH872" s="43"/>
      <c r="BI872" s="43"/>
      <c r="BJ872" s="43"/>
    </row>
    <row r="873" spans="52:62" ht="12.75">
      <c r="AZ873" s="43"/>
      <c r="BA873" s="43"/>
      <c r="BB873" s="43"/>
      <c r="BC873" s="43"/>
      <c r="BD873" s="43"/>
      <c r="BE873" s="43"/>
      <c r="BF873" s="43"/>
      <c r="BG873" s="43"/>
      <c r="BH873" s="43"/>
      <c r="BI873" s="43"/>
      <c r="BJ873" s="43"/>
    </row>
    <row r="874" spans="52:62" ht="12.75">
      <c r="AZ874" s="43"/>
      <c r="BA874" s="43"/>
      <c r="BB874" s="43"/>
      <c r="BC874" s="43"/>
      <c r="BD874" s="43"/>
      <c r="BE874" s="43"/>
      <c r="BF874" s="43"/>
      <c r="BG874" s="43"/>
      <c r="BH874" s="43"/>
      <c r="BI874" s="43"/>
      <c r="BJ874" s="43"/>
    </row>
    <row r="875" spans="52:62" ht="12.75">
      <c r="AZ875" s="43"/>
      <c r="BA875" s="43"/>
      <c r="BB875" s="43"/>
      <c r="BC875" s="43"/>
      <c r="BD875" s="43"/>
      <c r="BE875" s="43"/>
      <c r="BF875" s="43"/>
      <c r="BG875" s="43"/>
      <c r="BH875" s="43"/>
      <c r="BI875" s="43"/>
      <c r="BJ875" s="43"/>
    </row>
    <row r="876" spans="52:62" ht="12.75">
      <c r="AZ876" s="43"/>
      <c r="BA876" s="43"/>
      <c r="BB876" s="43"/>
      <c r="BC876" s="43"/>
      <c r="BD876" s="43"/>
      <c r="BE876" s="43"/>
      <c r="BF876" s="43"/>
      <c r="BG876" s="43"/>
      <c r="BH876" s="43"/>
      <c r="BI876" s="43"/>
      <c r="BJ876" s="43"/>
    </row>
    <row r="877" spans="52:62" ht="12.75">
      <c r="AZ877" s="43"/>
      <c r="BA877" s="43"/>
      <c r="BB877" s="43"/>
      <c r="BC877" s="43"/>
      <c r="BD877" s="43"/>
      <c r="BE877" s="43"/>
      <c r="BF877" s="43"/>
      <c r="BG877" s="43"/>
      <c r="BH877" s="43"/>
      <c r="BI877" s="43"/>
      <c r="BJ877" s="43"/>
    </row>
    <row r="878" spans="52:62" ht="12.75">
      <c r="AZ878" s="43"/>
      <c r="BA878" s="43"/>
      <c r="BB878" s="43"/>
      <c r="BC878" s="43"/>
      <c r="BD878" s="43"/>
      <c r="BE878" s="43"/>
      <c r="BF878" s="43"/>
      <c r="BG878" s="43"/>
      <c r="BH878" s="43"/>
      <c r="BI878" s="43"/>
      <c r="BJ878" s="43"/>
    </row>
    <row r="879" spans="52:62" ht="12.75">
      <c r="AZ879" s="43"/>
      <c r="BA879" s="43"/>
      <c r="BB879" s="43"/>
      <c r="BC879" s="43"/>
      <c r="BD879" s="43"/>
      <c r="BE879" s="43"/>
      <c r="BF879" s="43"/>
      <c r="BG879" s="43"/>
      <c r="BH879" s="43"/>
      <c r="BI879" s="43"/>
      <c r="BJ879" s="43"/>
    </row>
    <row r="880" spans="52:62" ht="12.75">
      <c r="AZ880" s="43"/>
      <c r="BA880" s="43"/>
      <c r="BB880" s="43"/>
      <c r="BC880" s="43"/>
      <c r="BD880" s="43"/>
      <c r="BE880" s="43"/>
      <c r="BF880" s="43"/>
      <c r="BG880" s="43"/>
      <c r="BH880" s="43"/>
      <c r="BI880" s="43"/>
      <c r="BJ880" s="43"/>
    </row>
    <row r="881" spans="52:62" ht="12.75">
      <c r="AZ881" s="43"/>
      <c r="BA881" s="43"/>
      <c r="BB881" s="43"/>
      <c r="BC881" s="43"/>
      <c r="BD881" s="43"/>
      <c r="BE881" s="43"/>
      <c r="BF881" s="43"/>
      <c r="BG881" s="43"/>
      <c r="BH881" s="43"/>
      <c r="BI881" s="43"/>
      <c r="BJ881" s="43"/>
    </row>
    <row r="882" spans="52:62" ht="12.75">
      <c r="AZ882" s="43"/>
      <c r="BA882" s="43"/>
      <c r="BB882" s="43"/>
      <c r="BC882" s="43"/>
      <c r="BD882" s="43"/>
      <c r="BE882" s="43"/>
      <c r="BF882" s="43"/>
      <c r="BG882" s="43"/>
      <c r="BH882" s="43"/>
      <c r="BI882" s="43"/>
      <c r="BJ882" s="43"/>
    </row>
    <row r="883" spans="52:62" ht="12.75">
      <c r="AZ883" s="43"/>
      <c r="BA883" s="43"/>
      <c r="BB883" s="43"/>
      <c r="BC883" s="43"/>
      <c r="BD883" s="43"/>
      <c r="BE883" s="43"/>
      <c r="BF883" s="43"/>
      <c r="BG883" s="43"/>
      <c r="BH883" s="43"/>
      <c r="BI883" s="43"/>
      <c r="BJ883" s="43"/>
    </row>
    <row r="884" spans="52:62" ht="12.75">
      <c r="AZ884" s="43"/>
      <c r="BA884" s="43"/>
      <c r="BB884" s="43"/>
      <c r="BC884" s="43"/>
      <c r="BD884" s="43"/>
      <c r="BE884" s="43"/>
      <c r="BF884" s="43"/>
      <c r="BG884" s="43"/>
      <c r="BH884" s="43"/>
      <c r="BI884" s="43"/>
      <c r="BJ884" s="43"/>
    </row>
    <row r="885" spans="52:62" ht="12.75">
      <c r="AZ885" s="43"/>
      <c r="BA885" s="43"/>
      <c r="BB885" s="43"/>
      <c r="BC885" s="43"/>
      <c r="BD885" s="43"/>
      <c r="BE885" s="43"/>
      <c r="BF885" s="43"/>
      <c r="BG885" s="43"/>
      <c r="BH885" s="43"/>
      <c r="BI885" s="43"/>
      <c r="BJ885" s="43"/>
    </row>
    <row r="886" spans="52:62" ht="12.75">
      <c r="AZ886" s="43"/>
      <c r="BA886" s="43"/>
      <c r="BB886" s="43"/>
      <c r="BC886" s="43"/>
      <c r="BD886" s="43"/>
      <c r="BE886" s="43"/>
      <c r="BF886" s="43"/>
      <c r="BG886" s="43"/>
      <c r="BH886" s="43"/>
      <c r="BI886" s="43"/>
      <c r="BJ886" s="43"/>
    </row>
    <row r="887" spans="52:62" ht="12.75">
      <c r="AZ887" s="43"/>
      <c r="BA887" s="43"/>
      <c r="BB887" s="43"/>
      <c r="BC887" s="43"/>
      <c r="BD887" s="43"/>
      <c r="BE887" s="43"/>
      <c r="BF887" s="43"/>
      <c r="BG887" s="43"/>
      <c r="BH887" s="43"/>
      <c r="BI887" s="43"/>
      <c r="BJ887" s="43"/>
    </row>
    <row r="888" spans="52:62" ht="12.75">
      <c r="AZ888" s="43"/>
      <c r="BA888" s="43"/>
      <c r="BB888" s="43"/>
      <c r="BC888" s="43"/>
      <c r="BD888" s="43"/>
      <c r="BE888" s="43"/>
      <c r="BF888" s="43"/>
      <c r="BG888" s="43"/>
      <c r="BH888" s="43"/>
      <c r="BI888" s="43"/>
      <c r="BJ888" s="43"/>
    </row>
    <row r="889" spans="52:62" ht="12.75">
      <c r="AZ889" s="43"/>
      <c r="BA889" s="43"/>
      <c r="BB889" s="43"/>
      <c r="BC889" s="43"/>
      <c r="BD889" s="43"/>
      <c r="BE889" s="43"/>
      <c r="BF889" s="43"/>
      <c r="BG889" s="43"/>
      <c r="BH889" s="43"/>
      <c r="BI889" s="43"/>
      <c r="BJ889" s="43"/>
    </row>
    <row r="890" spans="52:62" ht="12.75">
      <c r="AZ890" s="43"/>
      <c r="BA890" s="43"/>
      <c r="BB890" s="43"/>
      <c r="BC890" s="43"/>
      <c r="BD890" s="43"/>
      <c r="BE890" s="43"/>
      <c r="BF890" s="43"/>
      <c r="BG890" s="43"/>
      <c r="BH890" s="43"/>
      <c r="BI890" s="43"/>
      <c r="BJ890" s="43"/>
    </row>
    <row r="891" spans="52:62" ht="12.75">
      <c r="AZ891" s="43"/>
      <c r="BA891" s="43"/>
      <c r="BB891" s="43"/>
      <c r="BC891" s="43"/>
      <c r="BD891" s="43"/>
      <c r="BE891" s="43"/>
      <c r="BF891" s="43"/>
      <c r="BG891" s="43"/>
      <c r="BH891" s="43"/>
      <c r="BI891" s="43"/>
      <c r="BJ891" s="43"/>
    </row>
    <row r="892" spans="52:62" ht="12.75">
      <c r="AZ892" s="43"/>
      <c r="BA892" s="43"/>
      <c r="BB892" s="43"/>
      <c r="BC892" s="43"/>
      <c r="BD892" s="43"/>
      <c r="BE892" s="43"/>
      <c r="BF892" s="43"/>
      <c r="BG892" s="43"/>
      <c r="BH892" s="43"/>
      <c r="BI892" s="43"/>
      <c r="BJ892" s="43"/>
    </row>
    <row r="893" spans="52:62" ht="12.75">
      <c r="AZ893" s="43"/>
      <c r="BA893" s="43"/>
      <c r="BB893" s="43"/>
      <c r="BC893" s="43"/>
      <c r="BD893" s="43"/>
      <c r="BE893" s="43"/>
      <c r="BF893" s="43"/>
      <c r="BG893" s="43"/>
      <c r="BH893" s="43"/>
      <c r="BI893" s="43"/>
      <c r="BJ893" s="43"/>
    </row>
    <row r="894" spans="52:62" ht="12.75">
      <c r="AZ894" s="43"/>
      <c r="BA894" s="43"/>
      <c r="BB894" s="43"/>
      <c r="BC894" s="43"/>
      <c r="BD894" s="43"/>
      <c r="BE894" s="43"/>
      <c r="BF894" s="43"/>
      <c r="BG894" s="43"/>
      <c r="BH894" s="43"/>
      <c r="BI894" s="43"/>
      <c r="BJ894" s="43"/>
    </row>
    <row r="895" spans="52:62" ht="12.75">
      <c r="AZ895" s="43"/>
      <c r="BA895" s="43"/>
      <c r="BB895" s="43"/>
      <c r="BC895" s="43"/>
      <c r="BD895" s="43"/>
      <c r="BE895" s="43"/>
      <c r="BF895" s="43"/>
      <c r="BG895" s="43"/>
      <c r="BH895" s="43"/>
      <c r="BI895" s="43"/>
      <c r="BJ895" s="43"/>
    </row>
    <row r="896" spans="52:62" ht="12.75">
      <c r="AZ896" s="43"/>
      <c r="BA896" s="43"/>
      <c r="BB896" s="43"/>
      <c r="BC896" s="43"/>
      <c r="BD896" s="43"/>
      <c r="BE896" s="43"/>
      <c r="BF896" s="43"/>
      <c r="BG896" s="43"/>
      <c r="BH896" s="43"/>
      <c r="BI896" s="43"/>
      <c r="BJ896" s="43"/>
    </row>
    <row r="897" spans="52:62" ht="12.75">
      <c r="AZ897" s="43"/>
      <c r="BA897" s="43"/>
      <c r="BB897" s="43"/>
      <c r="BC897" s="43"/>
      <c r="BD897" s="43"/>
      <c r="BE897" s="43"/>
      <c r="BF897" s="43"/>
      <c r="BG897" s="43"/>
      <c r="BH897" s="43"/>
      <c r="BI897" s="43"/>
      <c r="BJ897" s="43"/>
    </row>
    <row r="898" spans="52:62" ht="12.75">
      <c r="AZ898" s="43"/>
      <c r="BA898" s="43"/>
      <c r="BB898" s="43"/>
      <c r="BC898" s="43"/>
      <c r="BD898" s="43"/>
      <c r="BE898" s="43"/>
      <c r="BF898" s="43"/>
      <c r="BG898" s="43"/>
      <c r="BH898" s="43"/>
      <c r="BI898" s="43"/>
      <c r="BJ898" s="43"/>
    </row>
    <row r="899" spans="52:62" ht="12.75">
      <c r="AZ899" s="43"/>
      <c r="BA899" s="43"/>
      <c r="BB899" s="43"/>
      <c r="BC899" s="43"/>
      <c r="BD899" s="43"/>
      <c r="BE899" s="43"/>
      <c r="BF899" s="43"/>
      <c r="BG899" s="43"/>
      <c r="BH899" s="43"/>
      <c r="BI899" s="43"/>
      <c r="BJ899" s="43"/>
    </row>
    <row r="900" spans="52:62" ht="12.75">
      <c r="AZ900" s="43"/>
      <c r="BA900" s="43"/>
      <c r="BB900" s="43"/>
      <c r="BC900" s="43"/>
      <c r="BD900" s="43"/>
      <c r="BE900" s="43"/>
      <c r="BF900" s="43"/>
      <c r="BG900" s="43"/>
      <c r="BH900" s="43"/>
      <c r="BI900" s="43"/>
      <c r="BJ900" s="43"/>
    </row>
    <row r="901" spans="52:62" ht="12.75">
      <c r="AZ901" s="43"/>
      <c r="BA901" s="43"/>
      <c r="BB901" s="43"/>
      <c r="BC901" s="43"/>
      <c r="BD901" s="43"/>
      <c r="BE901" s="43"/>
      <c r="BF901" s="43"/>
      <c r="BG901" s="43"/>
      <c r="BH901" s="43"/>
      <c r="BI901" s="43"/>
      <c r="BJ901" s="43"/>
    </row>
    <row r="902" spans="52:62" ht="12.75">
      <c r="AZ902" s="43"/>
      <c r="BA902" s="43"/>
      <c r="BB902" s="43"/>
      <c r="BC902" s="43"/>
      <c r="BD902" s="43"/>
      <c r="BE902" s="43"/>
      <c r="BF902" s="43"/>
      <c r="BG902" s="43"/>
      <c r="BH902" s="43"/>
      <c r="BI902" s="43"/>
      <c r="BJ902" s="43"/>
    </row>
    <row r="903" spans="52:62" ht="12.75">
      <c r="AZ903" s="43"/>
      <c r="BA903" s="43"/>
      <c r="BB903" s="43"/>
      <c r="BC903" s="43"/>
      <c r="BD903" s="43"/>
      <c r="BE903" s="43"/>
      <c r="BF903" s="43"/>
      <c r="BG903" s="43"/>
      <c r="BH903" s="43"/>
      <c r="BI903" s="43"/>
      <c r="BJ903" s="43"/>
    </row>
    <row r="904" spans="52:62" ht="12.75">
      <c r="AZ904" s="43"/>
      <c r="BA904" s="43"/>
      <c r="BB904" s="43"/>
      <c r="BC904" s="43"/>
      <c r="BD904" s="43"/>
      <c r="BE904" s="43"/>
      <c r="BF904" s="43"/>
      <c r="BG904" s="43"/>
      <c r="BH904" s="43"/>
      <c r="BI904" s="43"/>
      <c r="BJ904" s="43"/>
    </row>
    <row r="905" spans="52:62" ht="12.75">
      <c r="AZ905" s="43"/>
      <c r="BA905" s="43"/>
      <c r="BB905" s="43"/>
      <c r="BC905" s="43"/>
      <c r="BD905" s="43"/>
      <c r="BE905" s="43"/>
      <c r="BF905" s="43"/>
      <c r="BG905" s="43"/>
      <c r="BH905" s="43"/>
      <c r="BI905" s="43"/>
      <c r="BJ905" s="43"/>
    </row>
    <row r="906" spans="52:62" ht="12.75">
      <c r="AZ906" s="43"/>
      <c r="BA906" s="43"/>
      <c r="BB906" s="43"/>
      <c r="BC906" s="43"/>
      <c r="BD906" s="43"/>
      <c r="BE906" s="43"/>
      <c r="BF906" s="43"/>
      <c r="BG906" s="43"/>
      <c r="BH906" s="43"/>
      <c r="BI906" s="43"/>
      <c r="BJ906" s="43"/>
    </row>
    <row r="907" spans="52:62" ht="12.75">
      <c r="AZ907" s="43"/>
      <c r="BA907" s="43"/>
      <c r="BB907" s="43"/>
      <c r="BC907" s="43"/>
      <c r="BD907" s="43"/>
      <c r="BE907" s="43"/>
      <c r="BF907" s="43"/>
      <c r="BG907" s="43"/>
      <c r="BH907" s="43"/>
      <c r="BI907" s="43"/>
      <c r="BJ907" s="43"/>
    </row>
    <row r="908" spans="52:62" ht="12.75">
      <c r="AZ908" s="43"/>
      <c r="BA908" s="43"/>
      <c r="BB908" s="43"/>
      <c r="BC908" s="43"/>
      <c r="BD908" s="43"/>
      <c r="BE908" s="43"/>
      <c r="BF908" s="43"/>
      <c r="BG908" s="43"/>
      <c r="BH908" s="43"/>
      <c r="BI908" s="43"/>
      <c r="BJ908" s="43"/>
    </row>
    <row r="909" spans="52:62" ht="12.75">
      <c r="AZ909" s="43"/>
      <c r="BA909" s="43"/>
      <c r="BB909" s="43"/>
      <c r="BC909" s="43"/>
      <c r="BD909" s="43"/>
      <c r="BE909" s="43"/>
      <c r="BF909" s="43"/>
      <c r="BG909" s="43"/>
      <c r="BH909" s="43"/>
      <c r="BI909" s="43"/>
      <c r="BJ909" s="43"/>
    </row>
    <row r="910" spans="52:62" ht="12.75">
      <c r="AZ910" s="43"/>
      <c r="BA910" s="43"/>
      <c r="BB910" s="43"/>
      <c r="BC910" s="43"/>
      <c r="BD910" s="43"/>
      <c r="BE910" s="43"/>
      <c r="BF910" s="43"/>
      <c r="BG910" s="43"/>
      <c r="BH910" s="43"/>
      <c r="BI910" s="43"/>
      <c r="BJ910" s="43"/>
    </row>
    <row r="911" spans="52:62" ht="12.75">
      <c r="AZ911" s="43"/>
      <c r="BA911" s="43"/>
      <c r="BB911" s="43"/>
      <c r="BC911" s="43"/>
      <c r="BD911" s="43"/>
      <c r="BE911" s="43"/>
      <c r="BF911" s="43"/>
      <c r="BG911" s="43"/>
      <c r="BH911" s="43"/>
      <c r="BI911" s="43"/>
      <c r="BJ911" s="43"/>
    </row>
    <row r="912" spans="52:62" ht="12.75">
      <c r="AZ912" s="43"/>
      <c r="BA912" s="43"/>
      <c r="BB912" s="43"/>
      <c r="BC912" s="43"/>
      <c r="BD912" s="43"/>
      <c r="BE912" s="43"/>
      <c r="BF912" s="43"/>
      <c r="BG912" s="43"/>
      <c r="BH912" s="43"/>
      <c r="BI912" s="43"/>
      <c r="BJ912" s="43"/>
    </row>
    <row r="913" spans="52:62" ht="12.75">
      <c r="AZ913" s="43"/>
      <c r="BA913" s="43"/>
      <c r="BB913" s="43"/>
      <c r="BC913" s="43"/>
      <c r="BD913" s="43"/>
      <c r="BE913" s="43"/>
      <c r="BF913" s="43"/>
      <c r="BG913" s="43"/>
      <c r="BH913" s="43"/>
      <c r="BI913" s="43"/>
      <c r="BJ913" s="43"/>
    </row>
    <row r="914" spans="52:62" ht="12.75">
      <c r="AZ914" s="43"/>
      <c r="BA914" s="43"/>
      <c r="BB914" s="43"/>
      <c r="BC914" s="43"/>
      <c r="BD914" s="43"/>
      <c r="BE914" s="43"/>
      <c r="BF914" s="43"/>
      <c r="BG914" s="43"/>
      <c r="BH914" s="43"/>
      <c r="BI914" s="43"/>
      <c r="BJ914" s="43"/>
    </row>
    <row r="915" spans="52:62" ht="12.75">
      <c r="AZ915" s="43"/>
      <c r="BA915" s="43"/>
      <c r="BB915" s="43"/>
      <c r="BC915" s="43"/>
      <c r="BD915" s="43"/>
      <c r="BE915" s="43"/>
      <c r="BF915" s="43"/>
      <c r="BG915" s="43"/>
      <c r="BH915" s="43"/>
      <c r="BI915" s="43"/>
      <c r="BJ915" s="43"/>
    </row>
    <row r="916" spans="52:62" ht="12.75">
      <c r="AZ916" s="43"/>
      <c r="BA916" s="43"/>
      <c r="BB916" s="43"/>
      <c r="BC916" s="43"/>
      <c r="BD916" s="43"/>
      <c r="BE916" s="43"/>
      <c r="BF916" s="43"/>
      <c r="BG916" s="43"/>
      <c r="BH916" s="43"/>
      <c r="BI916" s="43"/>
      <c r="BJ916" s="43"/>
    </row>
    <row r="917" spans="52:62" ht="12.75">
      <c r="AZ917" s="43"/>
      <c r="BA917" s="43"/>
      <c r="BB917" s="43"/>
      <c r="BC917" s="43"/>
      <c r="BD917" s="43"/>
      <c r="BE917" s="43"/>
      <c r="BF917" s="43"/>
      <c r="BG917" s="43"/>
      <c r="BH917" s="43"/>
      <c r="BI917" s="43"/>
      <c r="BJ917" s="43"/>
    </row>
    <row r="918" spans="52:62" ht="12.75">
      <c r="AZ918" s="43"/>
      <c r="BA918" s="43"/>
      <c r="BB918" s="43"/>
      <c r="BC918" s="43"/>
      <c r="BD918" s="43"/>
      <c r="BE918" s="43"/>
      <c r="BF918" s="43"/>
      <c r="BG918" s="43"/>
      <c r="BH918" s="43"/>
      <c r="BI918" s="43"/>
      <c r="BJ918" s="43"/>
    </row>
    <row r="919" spans="52:62" ht="12.75">
      <c r="AZ919" s="43"/>
      <c r="BA919" s="43"/>
      <c r="BB919" s="43"/>
      <c r="BC919" s="43"/>
      <c r="BD919" s="43"/>
      <c r="BE919" s="43"/>
      <c r="BF919" s="43"/>
      <c r="BG919" s="43"/>
      <c r="BH919" s="43"/>
      <c r="BI919" s="43"/>
      <c r="BJ919" s="43"/>
    </row>
    <row r="920" spans="52:62" ht="12.75">
      <c r="AZ920" s="43"/>
      <c r="BA920" s="43"/>
      <c r="BB920" s="43"/>
      <c r="BC920" s="43"/>
      <c r="BD920" s="43"/>
      <c r="BE920" s="43"/>
      <c r="BF920" s="43"/>
      <c r="BG920" s="43"/>
      <c r="BH920" s="43"/>
      <c r="BI920" s="43"/>
      <c r="BJ920" s="43"/>
    </row>
    <row r="921" spans="52:62" ht="12.75">
      <c r="AZ921" s="43"/>
      <c r="BA921" s="43"/>
      <c r="BB921" s="43"/>
      <c r="BC921" s="43"/>
      <c r="BD921" s="43"/>
      <c r="BE921" s="43"/>
      <c r="BF921" s="43"/>
      <c r="BG921" s="43"/>
      <c r="BH921" s="43"/>
      <c r="BI921" s="43"/>
      <c r="BJ921" s="43"/>
    </row>
    <row r="922" spans="52:62" ht="12.75">
      <c r="AZ922" s="43"/>
      <c r="BA922" s="43"/>
      <c r="BB922" s="43"/>
      <c r="BC922" s="43"/>
      <c r="BD922" s="43"/>
      <c r="BE922" s="43"/>
      <c r="BF922" s="43"/>
      <c r="BG922" s="43"/>
      <c r="BH922" s="43"/>
      <c r="BI922" s="43"/>
      <c r="BJ922" s="43"/>
    </row>
    <row r="923" spans="52:62" ht="12.75">
      <c r="AZ923" s="43"/>
      <c r="BA923" s="43"/>
      <c r="BB923" s="43"/>
      <c r="BC923" s="43"/>
      <c r="BD923" s="43"/>
      <c r="BE923" s="43"/>
      <c r="BF923" s="43"/>
      <c r="BG923" s="43"/>
      <c r="BH923" s="43"/>
      <c r="BI923" s="43"/>
      <c r="BJ923" s="43"/>
    </row>
    <row r="924" spans="52:62" ht="12.75">
      <c r="AZ924" s="43"/>
      <c r="BA924" s="43"/>
      <c r="BB924" s="43"/>
      <c r="BC924" s="43"/>
      <c r="BD924" s="43"/>
      <c r="BE924" s="43"/>
      <c r="BF924" s="43"/>
      <c r="BG924" s="43"/>
      <c r="BH924" s="43"/>
      <c r="BI924" s="43"/>
      <c r="BJ924" s="43"/>
    </row>
    <row r="925" spans="52:62" ht="12.75">
      <c r="AZ925" s="43"/>
      <c r="BA925" s="43"/>
      <c r="BB925" s="43"/>
      <c r="BC925" s="43"/>
      <c r="BD925" s="43"/>
      <c r="BE925" s="43"/>
      <c r="BF925" s="43"/>
      <c r="BG925" s="43"/>
      <c r="BH925" s="43"/>
      <c r="BI925" s="43"/>
      <c r="BJ925" s="43"/>
    </row>
    <row r="926" spans="52:62" ht="12.75">
      <c r="AZ926" s="43"/>
      <c r="BA926" s="43"/>
      <c r="BB926" s="43"/>
      <c r="BC926" s="43"/>
      <c r="BD926" s="43"/>
      <c r="BE926" s="43"/>
      <c r="BF926" s="43"/>
      <c r="BG926" s="43"/>
      <c r="BH926" s="43"/>
      <c r="BI926" s="43"/>
      <c r="BJ926" s="43"/>
    </row>
    <row r="927" spans="52:62" ht="12.75">
      <c r="AZ927" s="43"/>
      <c r="BA927" s="43"/>
      <c r="BB927" s="43"/>
      <c r="BC927" s="43"/>
      <c r="BD927" s="43"/>
      <c r="BE927" s="43"/>
      <c r="BF927" s="43"/>
      <c r="BG927" s="43"/>
      <c r="BH927" s="43"/>
      <c r="BI927" s="43"/>
      <c r="BJ927" s="43"/>
    </row>
    <row r="928" spans="52:62" ht="12.75">
      <c r="AZ928" s="43"/>
      <c r="BA928" s="43"/>
      <c r="BB928" s="43"/>
      <c r="BC928" s="43"/>
      <c r="BD928" s="43"/>
      <c r="BE928" s="43"/>
      <c r="BF928" s="43"/>
      <c r="BG928" s="43"/>
      <c r="BH928" s="43"/>
      <c r="BI928" s="43"/>
      <c r="BJ928" s="43"/>
    </row>
    <row r="929" spans="52:62" ht="12.75">
      <c r="AZ929" s="43"/>
      <c r="BA929" s="43"/>
      <c r="BB929" s="43"/>
      <c r="BC929" s="43"/>
      <c r="BD929" s="43"/>
      <c r="BE929" s="43"/>
      <c r="BF929" s="43"/>
      <c r="BG929" s="43"/>
      <c r="BH929" s="43"/>
      <c r="BI929" s="43"/>
      <c r="BJ929" s="43"/>
    </row>
    <row r="930" spans="52:62" ht="12.75">
      <c r="AZ930" s="43"/>
      <c r="BA930" s="43"/>
      <c r="BB930" s="43"/>
      <c r="BC930" s="43"/>
      <c r="BD930" s="43"/>
      <c r="BE930" s="43"/>
      <c r="BF930" s="43"/>
      <c r="BG930" s="43"/>
      <c r="BH930" s="43"/>
      <c r="BI930" s="43"/>
      <c r="BJ930" s="43"/>
    </row>
    <row r="931" spans="52:62" ht="12.75">
      <c r="AZ931" s="43"/>
      <c r="BA931" s="43"/>
      <c r="BB931" s="43"/>
      <c r="BC931" s="43"/>
      <c r="BD931" s="43"/>
      <c r="BE931" s="43"/>
      <c r="BF931" s="43"/>
      <c r="BG931" s="43"/>
      <c r="BH931" s="43"/>
      <c r="BI931" s="43"/>
      <c r="BJ931" s="43"/>
    </row>
    <row r="932" spans="52:62" ht="12.75">
      <c r="AZ932" s="43"/>
      <c r="BA932" s="43"/>
      <c r="BB932" s="43"/>
      <c r="BC932" s="43"/>
      <c r="BD932" s="43"/>
      <c r="BE932" s="43"/>
      <c r="BF932" s="43"/>
      <c r="BG932" s="43"/>
      <c r="BH932" s="43"/>
      <c r="BI932" s="43"/>
      <c r="BJ932" s="43"/>
    </row>
    <row r="933" spans="52:62" ht="12.75">
      <c r="AZ933" s="43"/>
      <c r="BA933" s="43"/>
      <c r="BB933" s="43"/>
      <c r="BC933" s="43"/>
      <c r="BD933" s="43"/>
      <c r="BE933" s="43"/>
      <c r="BF933" s="43"/>
      <c r="BG933" s="43"/>
      <c r="BH933" s="43"/>
      <c r="BI933" s="43"/>
      <c r="BJ933" s="43"/>
    </row>
    <row r="934" spans="52:62" ht="12.75">
      <c r="AZ934" s="43"/>
      <c r="BA934" s="43"/>
      <c r="BB934" s="43"/>
      <c r="BC934" s="43"/>
      <c r="BD934" s="43"/>
      <c r="BE934" s="43"/>
      <c r="BF934" s="43"/>
      <c r="BG934" s="43"/>
      <c r="BH934" s="43"/>
      <c r="BI934" s="43"/>
      <c r="BJ934" s="43"/>
    </row>
    <row r="935" spans="52:62" ht="12.75">
      <c r="AZ935" s="43"/>
      <c r="BA935" s="43"/>
      <c r="BB935" s="43"/>
      <c r="BC935" s="43"/>
      <c r="BD935" s="43"/>
      <c r="BE935" s="43"/>
      <c r="BF935" s="43"/>
      <c r="BG935" s="43"/>
      <c r="BH935" s="43"/>
      <c r="BI935" s="43"/>
      <c r="BJ935" s="43"/>
    </row>
    <row r="936" spans="52:62" ht="12.75">
      <c r="AZ936" s="43"/>
      <c r="BA936" s="43"/>
      <c r="BB936" s="43"/>
      <c r="BC936" s="43"/>
      <c r="BD936" s="43"/>
      <c r="BE936" s="43"/>
      <c r="BF936" s="43"/>
      <c r="BG936" s="43"/>
      <c r="BH936" s="43"/>
      <c r="BI936" s="43"/>
      <c r="BJ936" s="43"/>
    </row>
    <row r="937" spans="52:62" ht="12.75">
      <c r="AZ937" s="43"/>
      <c r="BA937" s="43"/>
      <c r="BB937" s="43"/>
      <c r="BC937" s="43"/>
      <c r="BD937" s="43"/>
      <c r="BE937" s="43"/>
      <c r="BF937" s="43"/>
      <c r="BG937" s="43"/>
      <c r="BH937" s="43"/>
      <c r="BI937" s="43"/>
      <c r="BJ937" s="43"/>
    </row>
    <row r="938" spans="52:62" ht="12.75">
      <c r="AZ938" s="43"/>
      <c r="BA938" s="43"/>
      <c r="BB938" s="43"/>
      <c r="BC938" s="43"/>
      <c r="BD938" s="43"/>
      <c r="BE938" s="43"/>
      <c r="BF938" s="43"/>
      <c r="BG938" s="43"/>
      <c r="BH938" s="43"/>
      <c r="BI938" s="43"/>
      <c r="BJ938" s="43"/>
    </row>
    <row r="939" spans="52:62" ht="12.75">
      <c r="AZ939" s="43"/>
      <c r="BA939" s="43"/>
      <c r="BB939" s="43"/>
      <c r="BC939" s="43"/>
      <c r="BD939" s="43"/>
      <c r="BE939" s="43"/>
      <c r="BF939" s="43"/>
      <c r="BG939" s="43"/>
      <c r="BH939" s="43"/>
      <c r="BI939" s="43"/>
      <c r="BJ939" s="43"/>
    </row>
    <row r="940" spans="52:62" ht="12.75">
      <c r="AZ940" s="43"/>
      <c r="BA940" s="43"/>
      <c r="BB940" s="43"/>
      <c r="BC940" s="43"/>
      <c r="BD940" s="43"/>
      <c r="BE940" s="43"/>
      <c r="BF940" s="43"/>
      <c r="BG940" s="43"/>
      <c r="BH940" s="43"/>
      <c r="BI940" s="43"/>
      <c r="BJ940" s="43"/>
    </row>
    <row r="941" spans="52:62" ht="12.75">
      <c r="AZ941" s="43"/>
      <c r="BA941" s="43"/>
      <c r="BB941" s="43"/>
      <c r="BC941" s="43"/>
      <c r="BD941" s="43"/>
      <c r="BE941" s="43"/>
      <c r="BF941" s="43"/>
      <c r="BG941" s="43"/>
      <c r="BH941" s="43"/>
      <c r="BI941" s="43"/>
      <c r="BJ941" s="43"/>
    </row>
    <row r="942" spans="52:62" ht="12.75">
      <c r="AZ942" s="43"/>
      <c r="BA942" s="43"/>
      <c r="BB942" s="43"/>
      <c r="BC942" s="43"/>
      <c r="BD942" s="43"/>
      <c r="BE942" s="43"/>
      <c r="BF942" s="43"/>
      <c r="BG942" s="43"/>
      <c r="BH942" s="43"/>
      <c r="BI942" s="43"/>
      <c r="BJ942" s="43"/>
    </row>
    <row r="943" spans="52:62" ht="12.75">
      <c r="AZ943" s="43"/>
      <c r="BA943" s="43"/>
      <c r="BB943" s="43"/>
      <c r="BC943" s="43"/>
      <c r="BD943" s="43"/>
      <c r="BE943" s="43"/>
      <c r="BF943" s="43"/>
      <c r="BG943" s="43"/>
      <c r="BH943" s="43"/>
      <c r="BI943" s="43"/>
      <c r="BJ943" s="43"/>
    </row>
    <row r="944" spans="52:62" ht="12.75">
      <c r="AZ944" s="43"/>
      <c r="BA944" s="43"/>
      <c r="BB944" s="43"/>
      <c r="BC944" s="43"/>
      <c r="BD944" s="43"/>
      <c r="BE944" s="43"/>
      <c r="BF944" s="43"/>
      <c r="BG944" s="43"/>
      <c r="BH944" s="43"/>
      <c r="BI944" s="43"/>
      <c r="BJ944" s="43"/>
    </row>
    <row r="945" spans="52:62" ht="12.75">
      <c r="AZ945" s="43"/>
      <c r="BA945" s="43"/>
      <c r="BB945" s="43"/>
      <c r="BC945" s="43"/>
      <c r="BD945" s="43"/>
      <c r="BE945" s="43"/>
      <c r="BF945" s="43"/>
      <c r="BG945" s="43"/>
      <c r="BH945" s="43"/>
      <c r="BI945" s="43"/>
      <c r="BJ945" s="43"/>
    </row>
    <row r="946" spans="52:62" ht="12.75">
      <c r="AZ946" s="43"/>
      <c r="BA946" s="43"/>
      <c r="BB946" s="43"/>
      <c r="BC946" s="43"/>
      <c r="BD946" s="43"/>
      <c r="BE946" s="43"/>
      <c r="BF946" s="43"/>
      <c r="BG946" s="43"/>
      <c r="BH946" s="43"/>
      <c r="BI946" s="43"/>
      <c r="BJ946" s="43"/>
    </row>
    <row r="947" spans="52:62" ht="12.75">
      <c r="AZ947" s="43"/>
      <c r="BA947" s="43"/>
      <c r="BB947" s="43"/>
      <c r="BC947" s="43"/>
      <c r="BD947" s="43"/>
      <c r="BE947" s="43"/>
      <c r="BF947" s="43"/>
      <c r="BG947" s="43"/>
      <c r="BH947" s="43"/>
      <c r="BI947" s="43"/>
      <c r="BJ947" s="43"/>
    </row>
    <row r="948" spans="52:62" ht="12.75">
      <c r="AZ948" s="43"/>
      <c r="BA948" s="43"/>
      <c r="BB948" s="43"/>
      <c r="BC948" s="43"/>
      <c r="BD948" s="43"/>
      <c r="BE948" s="43"/>
      <c r="BF948" s="43"/>
      <c r="BG948" s="43"/>
      <c r="BH948" s="43"/>
      <c r="BI948" s="43"/>
      <c r="BJ948" s="43"/>
    </row>
    <row r="949" spans="52:62" ht="12.75">
      <c r="AZ949" s="43"/>
      <c r="BA949" s="43"/>
      <c r="BB949" s="43"/>
      <c r="BC949" s="43"/>
      <c r="BD949" s="43"/>
      <c r="BE949" s="43"/>
      <c r="BF949" s="43"/>
      <c r="BG949" s="43"/>
      <c r="BH949" s="43"/>
      <c r="BI949" s="43"/>
      <c r="BJ949" s="43"/>
    </row>
    <row r="950" spans="52:62" ht="12.75">
      <c r="AZ950" s="43"/>
      <c r="BA950" s="43"/>
      <c r="BB950" s="43"/>
      <c r="BC950" s="43"/>
      <c r="BD950" s="43"/>
      <c r="BE950" s="43"/>
      <c r="BF950" s="43"/>
      <c r="BG950" s="43"/>
      <c r="BH950" s="43"/>
      <c r="BI950" s="43"/>
      <c r="BJ950" s="43"/>
    </row>
    <row r="951" spans="52:62" ht="12.75">
      <c r="AZ951" s="43"/>
      <c r="BA951" s="43"/>
      <c r="BB951" s="43"/>
      <c r="BC951" s="43"/>
      <c r="BD951" s="43"/>
      <c r="BE951" s="43"/>
      <c r="BF951" s="43"/>
      <c r="BG951" s="43"/>
      <c r="BH951" s="43"/>
      <c r="BI951" s="43"/>
      <c r="BJ951" s="43"/>
    </row>
    <row r="952" spans="52:62" ht="12.75">
      <c r="AZ952" s="43"/>
      <c r="BA952" s="43"/>
      <c r="BB952" s="43"/>
      <c r="BC952" s="43"/>
      <c r="BD952" s="43"/>
      <c r="BE952" s="43"/>
      <c r="BF952" s="43"/>
      <c r="BG952" s="43"/>
      <c r="BH952" s="43"/>
      <c r="BI952" s="43"/>
      <c r="BJ952" s="43"/>
    </row>
    <row r="953" spans="52:62" ht="12.75">
      <c r="AZ953" s="43"/>
      <c r="BA953" s="43"/>
      <c r="BB953" s="43"/>
      <c r="BC953" s="43"/>
      <c r="BD953" s="43"/>
      <c r="BE953" s="43"/>
      <c r="BF953" s="43"/>
      <c r="BG953" s="43"/>
      <c r="BH953" s="43"/>
      <c r="BI953" s="43"/>
      <c r="BJ953" s="43"/>
    </row>
    <row r="954" spans="52:62" ht="12.75">
      <c r="AZ954" s="43"/>
      <c r="BA954" s="43"/>
      <c r="BB954" s="43"/>
      <c r="BC954" s="43"/>
      <c r="BD954" s="43"/>
      <c r="BE954" s="43"/>
      <c r="BF954" s="43"/>
      <c r="BG954" s="43"/>
      <c r="BH954" s="43"/>
      <c r="BI954" s="43"/>
      <c r="BJ954" s="43"/>
    </row>
    <row r="955" spans="52:62" ht="12.75">
      <c r="AZ955" s="43"/>
      <c r="BA955" s="43"/>
      <c r="BB955" s="43"/>
      <c r="BC955" s="43"/>
      <c r="BD955" s="43"/>
      <c r="BE955" s="43"/>
      <c r="BF955" s="43"/>
      <c r="BG955" s="43"/>
      <c r="BH955" s="43"/>
      <c r="BI955" s="43"/>
      <c r="BJ955" s="43"/>
    </row>
    <row r="956" spans="52:62" ht="12.75">
      <c r="AZ956" s="43"/>
      <c r="BA956" s="43"/>
      <c r="BB956" s="43"/>
      <c r="BC956" s="43"/>
      <c r="BD956" s="43"/>
      <c r="BE956" s="43"/>
      <c r="BF956" s="43"/>
      <c r="BG956" s="43"/>
      <c r="BH956" s="43"/>
      <c r="BI956" s="43"/>
      <c r="BJ956" s="43"/>
    </row>
    <row r="957" spans="52:62" ht="12.75">
      <c r="AZ957" s="43"/>
      <c r="BA957" s="43"/>
      <c r="BB957" s="43"/>
      <c r="BC957" s="43"/>
      <c r="BD957" s="43"/>
      <c r="BE957" s="43"/>
      <c r="BF957" s="43"/>
      <c r="BG957" s="43"/>
      <c r="BH957" s="43"/>
      <c r="BI957" s="43"/>
      <c r="BJ957" s="43"/>
    </row>
    <row r="958" spans="52:62" ht="12.75">
      <c r="AZ958" s="43"/>
      <c r="BA958" s="43"/>
      <c r="BB958" s="43"/>
      <c r="BC958" s="43"/>
      <c r="BD958" s="43"/>
      <c r="BE958" s="43"/>
      <c r="BF958" s="43"/>
      <c r="BG958" s="43"/>
      <c r="BH958" s="43"/>
      <c r="BI958" s="43"/>
      <c r="BJ958" s="43"/>
    </row>
    <row r="959" spans="52:62" ht="12.75">
      <c r="AZ959" s="43"/>
      <c r="BA959" s="43"/>
      <c r="BB959" s="43"/>
      <c r="BC959" s="43"/>
      <c r="BD959" s="43"/>
      <c r="BE959" s="43"/>
      <c r="BF959" s="43"/>
      <c r="BG959" s="43"/>
      <c r="BH959" s="43"/>
      <c r="BI959" s="43"/>
      <c r="BJ959" s="43"/>
    </row>
    <row r="960" spans="52:62" ht="12.75">
      <c r="AZ960" s="43"/>
      <c r="BA960" s="43"/>
      <c r="BB960" s="43"/>
      <c r="BC960" s="43"/>
      <c r="BD960" s="43"/>
      <c r="BE960" s="43"/>
      <c r="BF960" s="43"/>
      <c r="BG960" s="43"/>
      <c r="BH960" s="43"/>
      <c r="BI960" s="43"/>
      <c r="BJ960" s="43"/>
    </row>
    <row r="961" spans="52:62" ht="12.75">
      <c r="AZ961" s="43"/>
      <c r="BA961" s="43"/>
      <c r="BB961" s="43"/>
      <c r="BC961" s="43"/>
      <c r="BD961" s="43"/>
      <c r="BE961" s="43"/>
      <c r="BF961" s="43"/>
      <c r="BG961" s="43"/>
      <c r="BH961" s="43"/>
      <c r="BI961" s="43"/>
      <c r="BJ961" s="43"/>
    </row>
    <row r="962" spans="52:62" ht="12.75">
      <c r="AZ962" s="43"/>
      <c r="BA962" s="43"/>
      <c r="BB962" s="43"/>
      <c r="BC962" s="43"/>
      <c r="BD962" s="43"/>
      <c r="BE962" s="43"/>
      <c r="BF962" s="43"/>
      <c r="BG962" s="43"/>
      <c r="BH962" s="43"/>
      <c r="BI962" s="43"/>
      <c r="BJ962" s="43"/>
    </row>
    <row r="963" spans="52:62" ht="12.75">
      <c r="AZ963" s="43"/>
      <c r="BA963" s="43"/>
      <c r="BB963" s="43"/>
      <c r="BC963" s="43"/>
      <c r="BD963" s="43"/>
      <c r="BE963" s="43"/>
      <c r="BF963" s="43"/>
      <c r="BG963" s="43"/>
      <c r="BH963" s="43"/>
      <c r="BI963" s="43"/>
      <c r="BJ963" s="43"/>
    </row>
    <row r="964" spans="52:62" ht="12.75">
      <c r="AZ964" s="43"/>
      <c r="BA964" s="43"/>
      <c r="BB964" s="43"/>
      <c r="BC964" s="43"/>
      <c r="BD964" s="43"/>
      <c r="BE964" s="43"/>
      <c r="BF964" s="43"/>
      <c r="BG964" s="43"/>
      <c r="BH964" s="43"/>
      <c r="BI964" s="43"/>
      <c r="BJ964" s="43"/>
    </row>
    <row r="965" spans="52:62" ht="12.75">
      <c r="AZ965" s="43"/>
      <c r="BA965" s="43"/>
      <c r="BB965" s="43"/>
      <c r="BC965" s="43"/>
      <c r="BD965" s="43"/>
      <c r="BE965" s="43"/>
      <c r="BF965" s="43"/>
      <c r="BG965" s="43"/>
      <c r="BH965" s="43"/>
      <c r="BI965" s="43"/>
      <c r="BJ965" s="43"/>
    </row>
    <row r="966" spans="52:62" ht="12.75">
      <c r="AZ966" s="43"/>
      <c r="BA966" s="43"/>
      <c r="BB966" s="43"/>
      <c r="BC966" s="43"/>
      <c r="BD966" s="43"/>
      <c r="BE966" s="43"/>
      <c r="BF966" s="43"/>
      <c r="BG966" s="43"/>
      <c r="BH966" s="43"/>
      <c r="BI966" s="43"/>
      <c r="BJ966" s="43"/>
    </row>
    <row r="967" spans="52:62" ht="12.75">
      <c r="AZ967" s="43"/>
      <c r="BA967" s="43"/>
      <c r="BB967" s="43"/>
      <c r="BC967" s="43"/>
      <c r="BD967" s="43"/>
      <c r="BE967" s="43"/>
      <c r="BF967" s="43"/>
      <c r="BG967" s="43"/>
      <c r="BH967" s="43"/>
      <c r="BI967" s="43"/>
      <c r="BJ967" s="43"/>
    </row>
    <row r="968" spans="52:62" ht="12.75">
      <c r="AZ968" s="43"/>
      <c r="BA968" s="43"/>
      <c r="BB968" s="43"/>
      <c r="BC968" s="43"/>
      <c r="BD968" s="43"/>
      <c r="BE968" s="43"/>
      <c r="BF968" s="43"/>
      <c r="BG968" s="43"/>
      <c r="BH968" s="43"/>
      <c r="BI968" s="43"/>
      <c r="BJ968" s="43"/>
    </row>
    <row r="969" spans="52:62" ht="12.75">
      <c r="AZ969" s="43"/>
      <c r="BA969" s="43"/>
      <c r="BB969" s="43"/>
      <c r="BC969" s="43"/>
      <c r="BD969" s="43"/>
      <c r="BE969" s="43"/>
      <c r="BF969" s="43"/>
      <c r="BG969" s="43"/>
      <c r="BH969" s="43"/>
      <c r="BI969" s="43"/>
      <c r="BJ969" s="43"/>
    </row>
    <row r="970" spans="52:62" ht="12.75">
      <c r="AZ970" s="43"/>
      <c r="BA970" s="43"/>
      <c r="BB970" s="43"/>
      <c r="BC970" s="43"/>
      <c r="BD970" s="43"/>
      <c r="BE970" s="43"/>
      <c r="BF970" s="43"/>
      <c r="BG970" s="43"/>
      <c r="BH970" s="43"/>
      <c r="BI970" s="43"/>
      <c r="BJ970" s="43"/>
    </row>
    <row r="971" spans="52:62" ht="12.75">
      <c r="AZ971" s="43"/>
      <c r="BA971" s="43"/>
      <c r="BB971" s="43"/>
      <c r="BC971" s="43"/>
      <c r="BD971" s="43"/>
      <c r="BE971" s="43"/>
      <c r="BF971" s="43"/>
      <c r="BG971" s="43"/>
      <c r="BH971" s="43"/>
      <c r="BI971" s="43"/>
      <c r="BJ971" s="43"/>
    </row>
    <row r="972" spans="52:62" ht="12.75">
      <c r="AZ972" s="43"/>
      <c r="BA972" s="43"/>
      <c r="BB972" s="43"/>
      <c r="BC972" s="43"/>
      <c r="BD972" s="43"/>
      <c r="BE972" s="43"/>
      <c r="BF972" s="43"/>
      <c r="BG972" s="43"/>
      <c r="BH972" s="43"/>
      <c r="BI972" s="43"/>
      <c r="BJ972" s="43"/>
    </row>
    <row r="973" spans="52:62" ht="12.75">
      <c r="AZ973" s="43"/>
      <c r="BA973" s="43"/>
      <c r="BB973" s="43"/>
      <c r="BC973" s="43"/>
      <c r="BD973" s="43"/>
      <c r="BE973" s="43"/>
      <c r="BF973" s="43"/>
      <c r="BG973" s="43"/>
      <c r="BH973" s="43"/>
      <c r="BI973" s="43"/>
      <c r="BJ973" s="43"/>
    </row>
    <row r="974" spans="52:62" ht="12.75">
      <c r="AZ974" s="43"/>
      <c r="BA974" s="43"/>
      <c r="BB974" s="43"/>
      <c r="BC974" s="43"/>
      <c r="BD974" s="43"/>
      <c r="BE974" s="43"/>
      <c r="BF974" s="43"/>
      <c r="BG974" s="43"/>
      <c r="BH974" s="43"/>
      <c r="BI974" s="43"/>
      <c r="BJ974" s="43"/>
    </row>
    <row r="975" spans="52:62" ht="12.75">
      <c r="AZ975" s="43"/>
      <c r="BA975" s="43"/>
      <c r="BB975" s="43"/>
      <c r="BC975" s="43"/>
      <c r="BD975" s="43"/>
      <c r="BE975" s="43"/>
      <c r="BF975" s="43"/>
      <c r="BG975" s="43"/>
      <c r="BH975" s="43"/>
      <c r="BI975" s="43"/>
      <c r="BJ975" s="43"/>
    </row>
    <row r="976" spans="52:62" ht="12.75">
      <c r="AZ976" s="43"/>
      <c r="BA976" s="43"/>
      <c r="BB976" s="43"/>
      <c r="BC976" s="43"/>
      <c r="BD976" s="43"/>
      <c r="BE976" s="43"/>
      <c r="BF976" s="43"/>
      <c r="BG976" s="43"/>
      <c r="BH976" s="43"/>
      <c r="BI976" s="43"/>
      <c r="BJ976" s="43"/>
    </row>
    <row r="977" spans="52:62" ht="12.75">
      <c r="AZ977" s="43"/>
      <c r="BA977" s="43"/>
      <c r="BB977" s="43"/>
      <c r="BC977" s="43"/>
      <c r="BD977" s="43"/>
      <c r="BE977" s="43"/>
      <c r="BF977" s="43"/>
      <c r="BG977" s="43"/>
      <c r="BH977" s="43"/>
      <c r="BI977" s="43"/>
      <c r="BJ977" s="43"/>
    </row>
    <row r="978" spans="52:62" ht="12.75">
      <c r="AZ978" s="43"/>
      <c r="BA978" s="43"/>
      <c r="BB978" s="43"/>
      <c r="BC978" s="43"/>
      <c r="BD978" s="43"/>
      <c r="BE978" s="43"/>
      <c r="BF978" s="43"/>
      <c r="BG978" s="43"/>
      <c r="BH978" s="43"/>
      <c r="BI978" s="43"/>
      <c r="BJ978" s="43"/>
    </row>
    <row r="979" spans="52:62" ht="12.75">
      <c r="AZ979" s="43"/>
      <c r="BA979" s="43"/>
      <c r="BB979" s="43"/>
      <c r="BC979" s="43"/>
      <c r="BD979" s="43"/>
      <c r="BE979" s="43"/>
      <c r="BF979" s="43"/>
      <c r="BG979" s="43"/>
      <c r="BH979" s="43"/>
      <c r="BI979" s="43"/>
      <c r="BJ979" s="43"/>
    </row>
    <row r="980" spans="52:62" ht="12.75">
      <c r="AZ980" s="43"/>
      <c r="BA980" s="43"/>
      <c r="BB980" s="43"/>
      <c r="BC980" s="43"/>
      <c r="BD980" s="43"/>
      <c r="BE980" s="43"/>
      <c r="BF980" s="43"/>
      <c r="BG980" s="43"/>
      <c r="BH980" s="43"/>
      <c r="BI980" s="43"/>
      <c r="BJ980" s="43"/>
    </row>
    <row r="981" spans="52:62" ht="12.75">
      <c r="AZ981" s="43"/>
      <c r="BA981" s="43"/>
      <c r="BB981" s="43"/>
      <c r="BC981" s="43"/>
      <c r="BD981" s="43"/>
      <c r="BE981" s="43"/>
      <c r="BF981" s="43"/>
      <c r="BG981" s="43"/>
      <c r="BH981" s="43"/>
      <c r="BI981" s="43"/>
      <c r="BJ981" s="43"/>
    </row>
    <row r="982" spans="52:62" ht="12.75">
      <c r="AZ982" s="43"/>
      <c r="BA982" s="43"/>
      <c r="BB982" s="43"/>
      <c r="BC982" s="43"/>
      <c r="BD982" s="43"/>
      <c r="BE982" s="43"/>
      <c r="BF982" s="43"/>
      <c r="BG982" s="43"/>
      <c r="BH982" s="43"/>
      <c r="BI982" s="43"/>
      <c r="BJ982" s="43"/>
    </row>
    <row r="983" spans="52:62" ht="12.75">
      <c r="AZ983" s="43"/>
      <c r="BA983" s="43"/>
      <c r="BB983" s="43"/>
      <c r="BC983" s="43"/>
      <c r="BD983" s="43"/>
      <c r="BE983" s="43"/>
      <c r="BF983" s="43"/>
      <c r="BG983" s="43"/>
      <c r="BH983" s="43"/>
      <c r="BI983" s="43"/>
      <c r="BJ983" s="43"/>
    </row>
    <row r="984" spans="52:62" ht="12.75">
      <c r="AZ984" s="43"/>
      <c r="BA984" s="43"/>
      <c r="BB984" s="43"/>
      <c r="BC984" s="43"/>
      <c r="BD984" s="43"/>
      <c r="BE984" s="43"/>
      <c r="BF984" s="43"/>
      <c r="BG984" s="43"/>
      <c r="BH984" s="43"/>
      <c r="BI984" s="43"/>
      <c r="BJ984" s="43"/>
    </row>
    <row r="985" spans="52:62" ht="12.75">
      <c r="AZ985" s="43"/>
      <c r="BA985" s="43"/>
      <c r="BB985" s="43"/>
      <c r="BC985" s="43"/>
      <c r="BD985" s="43"/>
      <c r="BE985" s="43"/>
      <c r="BF985" s="43"/>
      <c r="BG985" s="43"/>
      <c r="BH985" s="43"/>
      <c r="BI985" s="43"/>
      <c r="BJ985" s="43"/>
    </row>
    <row r="986" spans="52:62" ht="12.75">
      <c r="AZ986" s="43"/>
      <c r="BA986" s="43"/>
      <c r="BB986" s="43"/>
      <c r="BC986" s="43"/>
      <c r="BD986" s="43"/>
      <c r="BE986" s="43"/>
      <c r="BF986" s="43"/>
      <c r="BG986" s="43"/>
      <c r="BH986" s="43"/>
      <c r="BI986" s="43"/>
      <c r="BJ986" s="43"/>
    </row>
    <row r="987" spans="52:62" ht="12.75">
      <c r="AZ987" s="43"/>
      <c r="BA987" s="43"/>
      <c r="BB987" s="43"/>
      <c r="BC987" s="43"/>
      <c r="BD987" s="43"/>
      <c r="BE987" s="43"/>
      <c r="BF987" s="43"/>
      <c r="BG987" s="43"/>
      <c r="BH987" s="43"/>
      <c r="BI987" s="43"/>
      <c r="BJ987" s="43"/>
    </row>
    <row r="988" spans="52:62" ht="12.75">
      <c r="AZ988" s="43"/>
      <c r="BA988" s="43"/>
      <c r="BB988" s="43"/>
      <c r="BC988" s="43"/>
      <c r="BD988" s="43"/>
      <c r="BE988" s="43"/>
      <c r="BF988" s="43"/>
      <c r="BG988" s="43"/>
      <c r="BH988" s="43"/>
      <c r="BI988" s="43"/>
      <c r="BJ988" s="43"/>
    </row>
    <row r="989" spans="52:62" ht="12.75">
      <c r="AZ989" s="43"/>
      <c r="BA989" s="43"/>
      <c r="BB989" s="43"/>
      <c r="BC989" s="43"/>
      <c r="BD989" s="43"/>
      <c r="BE989" s="43"/>
      <c r="BF989" s="43"/>
      <c r="BG989" s="43"/>
      <c r="BH989" s="43"/>
      <c r="BI989" s="43"/>
      <c r="BJ989" s="43"/>
    </row>
    <row r="990" spans="52:62" ht="12.75">
      <c r="AZ990" s="43"/>
      <c r="BA990" s="43"/>
      <c r="BB990" s="43"/>
      <c r="BC990" s="43"/>
      <c r="BD990" s="43"/>
      <c r="BE990" s="43"/>
      <c r="BF990" s="43"/>
      <c r="BG990" s="43"/>
      <c r="BH990" s="43"/>
      <c r="BI990" s="43"/>
      <c r="BJ990" s="43"/>
    </row>
    <row r="991" spans="52:62" ht="12.75">
      <c r="AZ991" s="43"/>
      <c r="BA991" s="43"/>
      <c r="BB991" s="43"/>
      <c r="BC991" s="43"/>
      <c r="BD991" s="43"/>
      <c r="BE991" s="43"/>
      <c r="BF991" s="43"/>
      <c r="BG991" s="43"/>
      <c r="BH991" s="43"/>
      <c r="BI991" s="43"/>
      <c r="BJ991" s="43"/>
    </row>
    <row r="992" spans="52:62" ht="12.75">
      <c r="AZ992" s="43"/>
      <c r="BA992" s="43"/>
      <c r="BB992" s="43"/>
      <c r="BC992" s="43"/>
      <c r="BD992" s="43"/>
      <c r="BE992" s="43"/>
      <c r="BF992" s="43"/>
      <c r="BG992" s="43"/>
      <c r="BH992" s="43"/>
      <c r="BI992" s="43"/>
      <c r="BJ992" s="43"/>
    </row>
    <row r="993" spans="52:62" ht="12.75">
      <c r="AZ993" s="43"/>
      <c r="BA993" s="43"/>
      <c r="BB993" s="43"/>
      <c r="BC993" s="43"/>
      <c r="BD993" s="43"/>
      <c r="BE993" s="43"/>
      <c r="BF993" s="43"/>
      <c r="BG993" s="43"/>
      <c r="BH993" s="43"/>
      <c r="BI993" s="43"/>
      <c r="BJ993" s="43"/>
    </row>
    <row r="994" spans="52:62" ht="12.75">
      <c r="AZ994" s="43"/>
      <c r="BA994" s="43"/>
      <c r="BB994" s="43"/>
      <c r="BC994" s="43"/>
      <c r="BD994" s="43"/>
      <c r="BE994" s="43"/>
      <c r="BF994" s="43"/>
      <c r="BG994" s="43"/>
      <c r="BH994" s="43"/>
      <c r="BI994" s="43"/>
      <c r="BJ994" s="43"/>
    </row>
    <row r="995" spans="52:62" ht="12.75">
      <c r="AZ995" s="43"/>
      <c r="BA995" s="43"/>
      <c r="BB995" s="43"/>
      <c r="BC995" s="43"/>
      <c r="BD995" s="43"/>
      <c r="BE995" s="43"/>
      <c r="BF995" s="43"/>
      <c r="BG995" s="43"/>
      <c r="BH995" s="43"/>
      <c r="BI995" s="43"/>
      <c r="BJ995" s="43"/>
    </row>
    <row r="996" spans="52:62" ht="12.75">
      <c r="AZ996" s="43"/>
      <c r="BA996" s="43"/>
      <c r="BB996" s="43"/>
      <c r="BC996" s="43"/>
      <c r="BD996" s="43"/>
      <c r="BE996" s="43"/>
      <c r="BF996" s="43"/>
      <c r="BG996" s="43"/>
      <c r="BH996" s="43"/>
      <c r="BI996" s="43"/>
      <c r="BJ996" s="43"/>
    </row>
    <row r="997" spans="52:62" ht="12.75">
      <c r="AZ997" s="43"/>
      <c r="BA997" s="43"/>
      <c r="BB997" s="43"/>
      <c r="BC997" s="43"/>
      <c r="BD997" s="43"/>
      <c r="BE997" s="43"/>
      <c r="BF997" s="43"/>
      <c r="BG997" s="43"/>
      <c r="BH997" s="43"/>
      <c r="BI997" s="43"/>
      <c r="BJ997" s="43"/>
    </row>
    <row r="998" spans="52:62" ht="12.75">
      <c r="AZ998" s="43"/>
      <c r="BA998" s="43"/>
      <c r="BB998" s="43"/>
      <c r="BC998" s="43"/>
      <c r="BD998" s="43"/>
      <c r="BE998" s="43"/>
      <c r="BF998" s="43"/>
      <c r="BG998" s="43"/>
      <c r="BH998" s="43"/>
      <c r="BI998" s="43"/>
      <c r="BJ998" s="43"/>
    </row>
    <row r="999" spans="52:62" ht="12.75">
      <c r="AZ999" s="43"/>
      <c r="BA999" s="43"/>
      <c r="BB999" s="43"/>
      <c r="BC999" s="43"/>
      <c r="BD999" s="43"/>
      <c r="BE999" s="43"/>
      <c r="BF999" s="43"/>
      <c r="BG999" s="43"/>
      <c r="BH999" s="43"/>
      <c r="BI999" s="43"/>
      <c r="BJ999" s="43"/>
    </row>
    <row r="1000" spans="52:62" ht="12.75">
      <c r="AZ1000" s="43"/>
      <c r="BA1000" s="43"/>
      <c r="BB1000" s="43"/>
      <c r="BC1000" s="43"/>
      <c r="BD1000" s="43"/>
      <c r="BE1000" s="43"/>
      <c r="BF1000" s="43"/>
      <c r="BG1000" s="43"/>
      <c r="BH1000" s="43"/>
      <c r="BI1000" s="43"/>
      <c r="BJ1000" s="43"/>
    </row>
  </sheetData>
  <sheetProtection/>
  <mergeCells count="3">
    <mergeCell ref="D2:AC2"/>
    <mergeCell ref="AD2:BC2"/>
    <mergeCell ref="BD2:BJ2"/>
  </mergeCells>
  <printOptions/>
  <pageMargins left="0.7086614173228347" right="0.7086614173228347" top="0.7480314960629921" bottom="0.7480314960629921" header="0.31496062992125984" footer="0.31496062992125984"/>
  <pageSetup horizontalDpi="600" verticalDpi="600" orientation="landscape" paperSize="8" r:id="rId1"/>
</worksheet>
</file>

<file path=xl/worksheets/sheet5.xml><?xml version="1.0" encoding="utf-8"?>
<worksheet xmlns="http://schemas.openxmlformats.org/spreadsheetml/2006/main" xmlns:r="http://schemas.openxmlformats.org/officeDocument/2006/relationships">
  <sheetPr codeName="Sheet43"/>
  <dimension ref="A1:BF271"/>
  <sheetViews>
    <sheetView zoomScale="70" zoomScaleNormal="70" zoomScalePageLayoutView="0" workbookViewId="0" topLeftCell="A1">
      <selection activeCell="I7" sqref="I7:M31"/>
    </sheetView>
  </sheetViews>
  <sheetFormatPr defaultColWidth="9.140625" defaultRowHeight="12.75"/>
  <cols>
    <col min="1" max="1" width="3.00390625" style="0" customWidth="1"/>
    <col min="2" max="2" width="39.00390625" style="0" customWidth="1"/>
    <col min="6" max="6" width="10.8515625" style="0" customWidth="1"/>
    <col min="7" max="7" width="10.57421875" style="0" customWidth="1"/>
    <col min="8" max="8" width="10.8515625" style="0" customWidth="1"/>
    <col min="9" max="9" width="11.7109375" style="0" bestFit="1" customWidth="1"/>
    <col min="11" max="11" width="11.7109375" style="0" bestFit="1" customWidth="1"/>
    <col min="13" max="13" width="9.00390625" style="0" customWidth="1"/>
    <col min="14" max="14" width="10.57421875" style="0" customWidth="1"/>
    <col min="15" max="15" width="10.00390625" style="0" customWidth="1"/>
    <col min="16" max="16" width="10.421875" style="0" customWidth="1"/>
    <col min="17" max="17" width="13.7109375" style="0" customWidth="1"/>
    <col min="18" max="18" width="10.421875" style="0" customWidth="1"/>
    <col min="19" max="19" width="8.421875" style="0" customWidth="1"/>
    <col min="20" max="20" width="8.140625" style="0" customWidth="1"/>
    <col min="21" max="21" width="9.7109375" style="0" customWidth="1"/>
    <col min="22" max="22" width="2.00390625" style="0" customWidth="1"/>
    <col min="33" max="34" width="9.28125" style="0" customWidth="1"/>
    <col min="35" max="35" width="9.7109375" style="0" customWidth="1"/>
    <col min="36" max="36" width="7.8515625" style="0" customWidth="1"/>
    <col min="37" max="37" width="10.00390625" style="0" customWidth="1"/>
    <col min="43" max="45" width="11.57421875" style="0" customWidth="1"/>
    <col min="50" max="51" width="9.140625" style="0" customWidth="1"/>
    <col min="52" max="52" width="58.00390625" style="0" customWidth="1"/>
    <col min="53" max="53" width="84.8515625" style="0" customWidth="1"/>
    <col min="56" max="56" width="22.00390625" style="0" customWidth="1"/>
    <col min="57" max="57" width="20.421875" style="0" customWidth="1"/>
    <col min="58" max="58" width="24.00390625" style="0" customWidth="1"/>
    <col min="59" max="59" width="23.57421875" style="0" customWidth="1"/>
  </cols>
  <sheetData>
    <row r="1" spans="35:37" ht="12.75">
      <c r="AI1" s="12"/>
      <c r="AJ1" s="12"/>
      <c r="AK1" s="12"/>
    </row>
    <row r="2" spans="35:57" ht="12.75">
      <c r="AI2" s="2"/>
      <c r="AJ2" s="2"/>
      <c r="AK2" s="2"/>
      <c r="BE2" s="254"/>
    </row>
    <row r="3" spans="5:57" ht="12.75">
      <c r="E3" s="1" t="s">
        <v>4</v>
      </c>
      <c r="I3">
        <v>0</v>
      </c>
      <c r="J3">
        <v>1</v>
      </c>
      <c r="K3">
        <v>2</v>
      </c>
      <c r="L3">
        <v>3</v>
      </c>
      <c r="M3" s="70">
        <v>4</v>
      </c>
      <c r="N3" s="1"/>
      <c r="W3" s="1" t="s">
        <v>8</v>
      </c>
      <c r="AQ3" t="s">
        <v>380</v>
      </c>
      <c r="BE3" s="254"/>
    </row>
    <row r="4" spans="1:56" ht="38.25">
      <c r="A4" s="22"/>
      <c r="B4" s="23" t="s">
        <v>0</v>
      </c>
      <c r="C4" s="39" t="s">
        <v>40</v>
      </c>
      <c r="D4" s="24" t="s">
        <v>9</v>
      </c>
      <c r="E4" s="75" t="s">
        <v>50</v>
      </c>
      <c r="F4" s="24" t="s">
        <v>11</v>
      </c>
      <c r="G4" s="24" t="s">
        <v>12</v>
      </c>
      <c r="H4" s="47" t="s">
        <v>1</v>
      </c>
      <c r="I4" s="24" t="s">
        <v>31</v>
      </c>
      <c r="J4" s="24" t="s">
        <v>32</v>
      </c>
      <c r="K4" s="58" t="s">
        <v>35</v>
      </c>
      <c r="L4" s="24" t="s">
        <v>33</v>
      </c>
      <c r="M4" s="24" t="s">
        <v>34</v>
      </c>
      <c r="N4" s="24" t="s">
        <v>335</v>
      </c>
      <c r="O4" s="75" t="s">
        <v>334</v>
      </c>
      <c r="P4" s="75" t="s">
        <v>462</v>
      </c>
      <c r="Q4" s="75" t="s">
        <v>463</v>
      </c>
      <c r="R4" s="75" t="s">
        <v>464</v>
      </c>
      <c r="S4" s="75" t="s">
        <v>465</v>
      </c>
      <c r="T4" s="39" t="s">
        <v>278</v>
      </c>
      <c r="U4" s="40" t="s">
        <v>279</v>
      </c>
      <c r="V4" s="41" t="s">
        <v>7</v>
      </c>
      <c r="W4" s="24" t="s">
        <v>2</v>
      </c>
      <c r="X4" s="24" t="s">
        <v>3</v>
      </c>
      <c r="Y4" s="75" t="s">
        <v>573</v>
      </c>
      <c r="Z4" s="75" t="s">
        <v>572</v>
      </c>
      <c r="AA4" s="26" t="s">
        <v>280</v>
      </c>
      <c r="AB4" s="24" t="s">
        <v>5</v>
      </c>
      <c r="AC4" s="75" t="s">
        <v>35</v>
      </c>
      <c r="AD4" s="24" t="s">
        <v>6</v>
      </c>
      <c r="AE4" s="24" t="s">
        <v>281</v>
      </c>
      <c r="AF4" s="24" t="s">
        <v>16</v>
      </c>
      <c r="AG4" s="24" t="s">
        <v>15</v>
      </c>
      <c r="AH4" s="24" t="s">
        <v>14</v>
      </c>
      <c r="AI4" s="25" t="s">
        <v>30</v>
      </c>
      <c r="AJ4" s="47" t="s">
        <v>10</v>
      </c>
      <c r="AK4" s="26" t="s">
        <v>21</v>
      </c>
      <c r="AL4" s="25" t="s">
        <v>22</v>
      </c>
      <c r="AQ4" s="102" t="s">
        <v>377</v>
      </c>
      <c r="AR4" s="102" t="s">
        <v>379</v>
      </c>
      <c r="AS4" s="102" t="s">
        <v>378</v>
      </c>
      <c r="AY4" s="102" t="s">
        <v>459</v>
      </c>
      <c r="AZ4" s="102" t="s">
        <v>460</v>
      </c>
      <c r="BA4" s="102" t="s">
        <v>461</v>
      </c>
      <c r="BB4" s="106" t="s">
        <v>37</v>
      </c>
      <c r="BD4" s="252"/>
    </row>
    <row r="5" spans="1:58" ht="12.75">
      <c r="A5" s="48"/>
      <c r="B5" s="49"/>
      <c r="C5" s="48"/>
      <c r="D5" s="46"/>
      <c r="E5" s="38"/>
      <c r="F5" s="46"/>
      <c r="G5" s="46"/>
      <c r="H5" s="50"/>
      <c r="I5" s="38"/>
      <c r="J5" s="38"/>
      <c r="K5" s="38"/>
      <c r="L5" s="38"/>
      <c r="M5" s="38"/>
      <c r="N5" s="38"/>
      <c r="O5" s="38"/>
      <c r="P5" s="38"/>
      <c r="Q5" s="38"/>
      <c r="R5" s="38"/>
      <c r="S5" s="38"/>
      <c r="T5" s="53"/>
      <c r="U5" s="51"/>
      <c r="V5" s="5"/>
      <c r="W5" s="42"/>
      <c r="X5" s="42"/>
      <c r="Y5" s="42"/>
      <c r="Z5" s="42"/>
      <c r="AA5" s="29"/>
      <c r="AB5" s="30"/>
      <c r="AC5" s="30"/>
      <c r="AD5" s="30"/>
      <c r="AE5" s="30"/>
      <c r="AF5" s="33"/>
      <c r="AG5" s="30"/>
      <c r="AH5" s="30"/>
      <c r="AI5" s="31"/>
      <c r="AJ5" s="6"/>
      <c r="AK5" s="29"/>
      <c r="AL5" s="31"/>
      <c r="AQ5" s="103">
        <v>0</v>
      </c>
      <c r="AR5" s="103">
        <v>0</v>
      </c>
      <c r="AS5" s="103">
        <v>2.9957</v>
      </c>
      <c r="AY5" s="103" t="s">
        <v>102</v>
      </c>
      <c r="AZ5" s="103" t="s">
        <v>400</v>
      </c>
      <c r="BA5" s="103" t="s">
        <v>330</v>
      </c>
      <c r="BB5" s="10">
        <v>317914</v>
      </c>
      <c r="BF5" s="252"/>
    </row>
    <row r="6" spans="1:58" ht="12.75">
      <c r="A6" s="21">
        <v>1</v>
      </c>
      <c r="B6" s="74"/>
      <c r="C6" s="21"/>
      <c r="D6" s="46"/>
      <c r="E6" s="38"/>
      <c r="F6" s="38"/>
      <c r="G6" s="38"/>
      <c r="H6" s="50"/>
      <c r="I6" s="38"/>
      <c r="J6" s="38"/>
      <c r="K6" s="38"/>
      <c r="L6" s="38"/>
      <c r="M6" s="38"/>
      <c r="N6" s="38"/>
      <c r="O6" s="38"/>
      <c r="P6" s="38"/>
      <c r="Q6" s="38"/>
      <c r="R6" s="38"/>
      <c r="S6" s="38"/>
      <c r="T6" s="53"/>
      <c r="U6" s="51"/>
      <c r="V6" s="7"/>
      <c r="W6" s="27"/>
      <c r="X6" s="27"/>
      <c r="Y6" s="27"/>
      <c r="Z6" s="27"/>
      <c r="AA6" s="32"/>
      <c r="AB6" s="33"/>
      <c r="AC6" s="33"/>
      <c r="AD6" s="33"/>
      <c r="AE6" s="33"/>
      <c r="AF6" s="33"/>
      <c r="AG6" s="33"/>
      <c r="AH6" s="33"/>
      <c r="AI6" s="34"/>
      <c r="AJ6" s="4"/>
      <c r="AK6" s="32"/>
      <c r="AL6" s="34"/>
      <c r="AQ6" s="103">
        <v>1</v>
      </c>
      <c r="AR6" s="103">
        <v>0.0253</v>
      </c>
      <c r="AS6" s="103">
        <v>5.5716</v>
      </c>
      <c r="AY6" s="103" t="s">
        <v>73</v>
      </c>
      <c r="AZ6" s="103" t="s">
        <v>385</v>
      </c>
      <c r="BA6" s="103" t="s">
        <v>330</v>
      </c>
      <c r="BB6" s="10">
        <v>186689</v>
      </c>
      <c r="BE6" s="70"/>
      <c r="BF6" s="241"/>
    </row>
    <row r="7" spans="1:58" ht="12.75">
      <c r="A7" s="21">
        <v>2</v>
      </c>
      <c r="B7" s="74" t="str">
        <f>'Indicator chart'!D13</f>
        <v>Practice Population aged 65+ (% of population in this practice aged 65+)</v>
      </c>
      <c r="C7" s="21">
        <v>1</v>
      </c>
      <c r="D7" s="277">
        <f>IF(LEFT(VLOOKUP($B7,'Indicator chart'!$D$1:$J$36,4,FALSE),1)=" "," ",VLOOKUP($B7,'Indicator chart'!$D$1:$J$36,4,FALSE))</f>
        <v>1724</v>
      </c>
      <c r="E7" s="38">
        <f>IF(LEFT(VLOOKUP($B7,'Indicator chart'!$D$1:$J$36,5,FALSE),1)=" "," ",VLOOKUP($B7,'Indicator chart'!$D$1:$J$36,5,FALSE))</f>
        <v>0.1787454639709694</v>
      </c>
      <c r="F7" s="38">
        <f>IF(LEFT(VLOOKUP($B7,'Indicator chart'!$D$1:$J$36,6,FALSE),1)=" "," ",VLOOKUP($B7,'Indicator chart'!$D$1:$J$36,6,FALSE))</f>
        <v>0.17122734449982818</v>
      </c>
      <c r="G7" s="38">
        <f>IF(LEFT(VLOOKUP($B7,'Indicator chart'!$D$1:$J$36,7,FALSE),1)=" "," ",VLOOKUP($B7,'Indicator chart'!$D$1:$J$36,7,FALSE))</f>
        <v>0.18651939268362813</v>
      </c>
      <c r="H7" s="50">
        <f aca="true" t="shared" si="0" ref="H7:H31">IF(LEFT(F7,1)=" ",4,IF(AND(ABS(N7-E7)&gt;SQRT((E7-G7)^2+(N7-R7)^2),E7&lt;N7),1,IF(AND(ABS(N7-E7)&gt;SQRT((E7-F7)^2+(N7-S7)^2),E7&gt;N7),3,2)))</f>
        <v>3</v>
      </c>
      <c r="I7" s="38">
        <v>0.04692913219332695</v>
      </c>
      <c r="J7" s="38">
        <v>0.14080657064914703</v>
      </c>
      <c r="K7" s="38">
        <v>0.16853483021259308</v>
      </c>
      <c r="L7" s="38">
        <v>0.1940150260925293</v>
      </c>
      <c r="M7" s="38">
        <v>0.25122392177581787</v>
      </c>
      <c r="N7" s="80">
        <f>VLOOKUP('Hide - Control'!B$3,'All practice data'!A:CA,A7+29,FALSE)</f>
        <v>0.16825467191977972</v>
      </c>
      <c r="O7" s="80">
        <f>VLOOKUP('Hide - Control'!C$3,'All practice data'!A:CA,A7+29,FALSE)</f>
        <v>0.1599882305185145</v>
      </c>
      <c r="P7" s="38">
        <f>VLOOKUP('Hide - Control'!$B$4,'All practice data'!B:BC,A7+2,FALSE)</f>
        <v>53895</v>
      </c>
      <c r="Q7" s="38">
        <f>VLOOKUP('Hide - Control'!$B$4,'All practice data'!B:BC,3,FALSE)</f>
        <v>320318</v>
      </c>
      <c r="R7" s="38">
        <f>+((2*P7+1.96^2-1.96*SQRT(1.96^2+4*P7*(1-P7/Q7)))/(2*(Q7+1.96^2)))</f>
        <v>0.16696313209539562</v>
      </c>
      <c r="S7" s="38">
        <f>+((2*P7+1.96^2+1.96*SQRT(1.96^2+4*P7*(1-P7/Q7)))/(2*(Q7+1.96^2)))</f>
        <v>0.169554168946495</v>
      </c>
      <c r="T7" s="53">
        <f>IF($C7=1,M7,I7)</f>
        <v>0.25122392177581787</v>
      </c>
      <c r="U7" s="51">
        <f aca="true" t="shared" si="1" ref="U7:U15">IF($C7=1,I7,M7)</f>
        <v>0.04692913219332695</v>
      </c>
      <c r="V7" s="7">
        <v>1</v>
      </c>
      <c r="W7" s="27">
        <f aca="true" t="shared" si="2" ref="W7:W31">IF((K7-I7)&gt;(M7-K7),I7,(K7-(M7-K7)))</f>
        <v>0.04692913219332695</v>
      </c>
      <c r="X7" s="27">
        <f aca="true" t="shared" si="3" ref="X7:X31">IF(W7=I7,K7+(K7-I7),M7)</f>
        <v>0.2901405282318592</v>
      </c>
      <c r="Y7" s="27">
        <f aca="true" t="shared" si="4" ref="Y7:Y31">IF(C7=1,W7,X7)</f>
        <v>0.04692913219332695</v>
      </c>
      <c r="Z7" s="27">
        <f aca="true" t="shared" si="5" ref="Z7:Z31">IF(C7=1,X7,W7)</f>
        <v>0.2901405282318592</v>
      </c>
      <c r="AA7" s="32">
        <f aca="true" t="shared" si="6" ref="AA7:AA31">IF(ISERROR(IF(C7=1,(I7-$Y7)/($Z7-$Y7),(U7-$Y7)/($Z7-$Y7))),"",IF(C7=1,(I7-$Y7)/($Z7-$Y7),(U7-$Y7)/($Z7-$Y7)))</f>
        <v>0</v>
      </c>
      <c r="AB7" s="33">
        <f aca="true" t="shared" si="7" ref="AB7:AB31">IF(ISERROR(IF(C7=1,(J7-$Y7)/($Z7-$Y7),(L7-$Y7)/($Z7-$Y7))),"",IF(C7=1,(J7-$Y7)/($Z7-$Y7),(L7-$Y7)/($Z7-$Y7)))</f>
        <v>0.38599111713065853</v>
      </c>
      <c r="AC7" s="33">
        <v>0.5</v>
      </c>
      <c r="AD7" s="33">
        <f aca="true" t="shared" si="8" ref="AD7:AD31">IF(ISERROR(IF(C7=1,(L7-$Y7)/($Z7-$Y7),(J7-$Y7)/($Z7-$Y7))),"",IF(C7=1,(L7-$Y7)/($Z7-$Y7),(J7-$Y7)/($Z7-$Y7)))</f>
        <v>0.6047656330869436</v>
      </c>
      <c r="AE7" s="33">
        <f aca="true" t="shared" si="9" ref="AE7:AE31">IF(ISERROR(IF(C7=1,(M7-$Y7)/($Z7-$Y7),(I7-$Y7)/($Z7-$Y7))),"",IF(C7=1,(M7-$Y7)/($Z7-$Y7),(I7-$Y7)/($Z7-$Y7)))</f>
        <v>0.8399885569100729</v>
      </c>
      <c r="AF7" s="33">
        <f aca="true" t="shared" si="10" ref="AF7:AF30">IF(E7=" ",-999,IF(H7=4,(E7-$Y7)/($Z7-$Y7),-999))</f>
        <v>-999</v>
      </c>
      <c r="AG7" s="33">
        <f aca="true" t="shared" si="11" ref="AG7:AG31">IF(E7=" ",-999,IF(H7=2,(E7-$Y7)/($Z7-$Y7),-999))</f>
        <v>-999</v>
      </c>
      <c r="AH7" s="33">
        <f aca="true" t="shared" si="12" ref="AH7:AH31">IF(E7=" ",-999,IF(MAX(AK7:AL7)&gt;-999,MAX(AK7:AL7),-999))</f>
        <v>0.5419825465610939</v>
      </c>
      <c r="AI7" s="34">
        <f aca="true" t="shared" si="13" ref="AI7:AI31">IF(ISERROR((O7-$Y7)/($Z7-$Y7)),-999,(O7-$Y7)/($Z7-$Y7))</f>
        <v>0.4648593781653038</v>
      </c>
      <c r="AJ7" s="4">
        <v>2.7020512924389086</v>
      </c>
      <c r="AK7" s="32">
        <f aca="true" t="shared" si="14" ref="AK7:AK31">IF(H7=1,(E7-$Y7)/($Z7-$Y7),-999)</f>
        <v>-999</v>
      </c>
      <c r="AL7" s="34">
        <f aca="true" t="shared" si="15" ref="AL7:AL31">IF(H7=3,(E7-$Y7)/($Z7-$Y7),-999)</f>
        <v>0.5419825465610939</v>
      </c>
      <c r="AQ7" s="103">
        <v>2</v>
      </c>
      <c r="AR7" s="103">
        <v>0.2422</v>
      </c>
      <c r="AS7" s="103">
        <v>7.2247</v>
      </c>
      <c r="AY7" s="103" t="s">
        <v>68</v>
      </c>
      <c r="AZ7" s="103" t="s">
        <v>384</v>
      </c>
      <c r="BA7" s="103" t="s">
        <v>330</v>
      </c>
      <c r="BB7" s="10">
        <v>370153</v>
      </c>
      <c r="BE7" s="70"/>
      <c r="BF7" s="241"/>
    </row>
    <row r="8" spans="1:58" ht="12.75">
      <c r="A8" s="21">
        <v>3</v>
      </c>
      <c r="B8" s="74" t="str">
        <f>'Indicator chart'!D14</f>
        <v>Socio-economic deprivation, "Quintile 1" = affluent (% of population income deprived)</v>
      </c>
      <c r="C8" s="21">
        <v>1</v>
      </c>
      <c r="D8" s="46" t="str">
        <f>IF(LEFT(VLOOKUP($B8,'Indicator chart'!$D$1:$J$36,4,FALSE),1)=" "," ",VLOOKUP($B8,'Indicator chart'!$D$1:$J$36,4,FALSE))</f>
        <v>Quintile 1</v>
      </c>
      <c r="E8" s="38">
        <f>IF(LEFT(VLOOKUP($B8,'Indicator chart'!$D$1:$J$36,5,FALSE),1)=" "," ",VLOOKUP($B8,'Indicator chart'!$D$1:$J$36,5,FALSE))</f>
        <v>0.05</v>
      </c>
      <c r="F8" s="38">
        <f>IF(LEFT(VLOOKUP($B8,'Indicator chart'!$D$1:$J$36,6,FALSE),1)=" "," ",VLOOKUP($B8,'Indicator chart'!$D$1:$J$36,6,FALSE))</f>
        <v>0.04582671591270291</v>
      </c>
      <c r="G8" s="38">
        <f>IF(LEFT(VLOOKUP($B8,'Indicator chart'!$D$1:$J$36,7,FALSE),1)=" "," ",VLOOKUP($B8,'Indicator chart'!$D$1:$J$36,7,FALSE))</f>
        <v>0.05453161103920808</v>
      </c>
      <c r="H8" s="50">
        <f t="shared" si="0"/>
        <v>1</v>
      </c>
      <c r="I8" s="38">
        <v>0.05000000074505806</v>
      </c>
      <c r="J8" s="38">
        <v>0.07000000029802322</v>
      </c>
      <c r="K8" s="38">
        <v>0.09000000357627869</v>
      </c>
      <c r="L8" s="38">
        <v>0.1599999964237213</v>
      </c>
      <c r="M8" s="38">
        <v>0.25999999046325684</v>
      </c>
      <c r="N8" s="80">
        <f>VLOOKUP('Hide - Control'!B$3,'All practice data'!A:CA,A8+29,FALSE)</f>
        <v>0.10818221267615306</v>
      </c>
      <c r="O8" s="80">
        <f>VLOOKUP('Hide - Control'!C$3,'All practice data'!A:CA,A8+29,FALSE)</f>
        <v>0.15010930292554353</v>
      </c>
      <c r="P8" s="38">
        <f>VLOOKUP('Hide - Control'!$B$4,'All practice data'!B:BC,A8+2,FALSE)</f>
        <v>34652.71</v>
      </c>
      <c r="Q8" s="38">
        <f>VLOOKUP('Hide - Control'!$B$4,'All practice data'!B:BC,3,FALSE)</f>
        <v>320318</v>
      </c>
      <c r="R8" s="38">
        <f>+((2*P8+1.96^2-1.96*SQRT(1.96^2+4*P8*(1-P8/Q8)))/(2*(Q8+1.96^2)))</f>
        <v>0.10711123211874553</v>
      </c>
      <c r="S8" s="38">
        <f>+((2*P8+1.96^2+1.96*SQRT(1.96^2+4*P8*(1-P8/Q8)))/(2*(Q8+1.96^2)))</f>
        <v>0.10926259132645534</v>
      </c>
      <c r="T8" s="53">
        <f aca="true" t="shared" si="16" ref="T8:T15">IF($C8=1,M8,I8)</f>
        <v>0.25999999046325684</v>
      </c>
      <c r="U8" s="51">
        <f t="shared" si="1"/>
        <v>0.05000000074505806</v>
      </c>
      <c r="V8" s="7"/>
      <c r="W8" s="27">
        <f t="shared" si="2"/>
        <v>-0.07999998331069946</v>
      </c>
      <c r="X8" s="27">
        <f t="shared" si="3"/>
        <v>0.25999999046325684</v>
      </c>
      <c r="Y8" s="27">
        <f t="shared" si="4"/>
        <v>-0.07999998331069946</v>
      </c>
      <c r="Z8" s="27">
        <f t="shared" si="5"/>
        <v>0.25999999046325684</v>
      </c>
      <c r="AA8" s="32">
        <f t="shared" si="6"/>
        <v>0.3823529237745941</v>
      </c>
      <c r="AB8" s="33">
        <f t="shared" si="7"/>
        <v>0.44117645640892855</v>
      </c>
      <c r="AC8" s="33">
        <v>0.5</v>
      </c>
      <c r="AD8" s="33">
        <f t="shared" si="8"/>
        <v>0.705882347785065</v>
      </c>
      <c r="AE8" s="33">
        <f t="shared" si="9"/>
        <v>1</v>
      </c>
      <c r="AF8" s="33">
        <f t="shared" si="10"/>
        <v>-999</v>
      </c>
      <c r="AG8" s="33">
        <f t="shared" si="11"/>
        <v>-999</v>
      </c>
      <c r="AH8" s="33">
        <f t="shared" si="12"/>
        <v>0.38235292158324674</v>
      </c>
      <c r="AI8" s="34">
        <f t="shared" si="13"/>
        <v>0.6767920705465336</v>
      </c>
      <c r="AJ8" s="4">
        <v>3.778046717820832</v>
      </c>
      <c r="AK8" s="32">
        <f t="shared" si="14"/>
        <v>0.38235292158324674</v>
      </c>
      <c r="AL8" s="34">
        <f t="shared" si="15"/>
        <v>-999</v>
      </c>
      <c r="AQ8" s="103">
        <v>3</v>
      </c>
      <c r="AR8" s="103">
        <v>0.6187</v>
      </c>
      <c r="AS8" s="103">
        <v>8.7673</v>
      </c>
      <c r="AY8" s="103" t="s">
        <v>118</v>
      </c>
      <c r="AZ8" s="103" t="s">
        <v>119</v>
      </c>
      <c r="BA8" s="103" t="s">
        <v>330</v>
      </c>
      <c r="BB8" s="10">
        <v>244238</v>
      </c>
      <c r="BE8" s="248"/>
      <c r="BF8" s="249"/>
    </row>
    <row r="9" spans="1:58" ht="12.75">
      <c r="A9" s="21">
        <v>4</v>
      </c>
      <c r="B9" s="74" t="str">
        <f>'Indicator chart'!D15</f>
        <v>New cancer cases (Crude incidence rate: new cases per 100,000 population)</v>
      </c>
      <c r="C9" s="21">
        <v>1</v>
      </c>
      <c r="D9" s="46">
        <f>IF(LEFT(VLOOKUP($B9,'Indicator chart'!$D$1:$J$36,4,FALSE),1)=" "," ",VLOOKUP($B9,'Indicator chart'!$D$1:$J$36,4,FALSE))</f>
        <v>17</v>
      </c>
      <c r="E9" s="38">
        <f>IF(LEFT(VLOOKUP($B9,'Indicator chart'!$D$1:$J$36,5,FALSE),1)=" "," ",VLOOKUP($B9,'Indicator chart'!$D$1:$J$36,5,FALSE))</f>
        <v>176.25712804561948</v>
      </c>
      <c r="F9" s="38">
        <f>IF(LEFT(VLOOKUP($B9,'Indicator chart'!$D$1:$J$36,6,FALSE),1)=" "," ",VLOOKUP($B9,'Indicator chart'!$D$1:$J$36,6,FALSE))</f>
        <v>102.6166259427341</v>
      </c>
      <c r="G9" s="38">
        <f>IF(LEFT(VLOOKUP($B9,'Indicator chart'!$D$1:$J$36,7,FALSE),1)=" "," ",VLOOKUP($B9,'Indicator chart'!$D$1:$J$36,7,FALSE))</f>
        <v>282.22198774095284</v>
      </c>
      <c r="H9" s="50">
        <f t="shared" si="0"/>
        <v>1</v>
      </c>
      <c r="I9" s="38">
        <v>92.60600280761719</v>
      </c>
      <c r="J9" s="38">
        <v>331.7222595214844</v>
      </c>
      <c r="K9" s="38">
        <v>404.1628723144531</v>
      </c>
      <c r="L9" s="38">
        <v>494.2507629394531</v>
      </c>
      <c r="M9" s="38">
        <v>701.75439453125</v>
      </c>
      <c r="N9" s="80">
        <f>VLOOKUP('Hide - Control'!B$3,'All practice data'!A:CA,A9+29,FALSE)</f>
        <v>411.15391579617756</v>
      </c>
      <c r="O9" s="80">
        <f>VLOOKUP('Hide - Control'!C$3,'All practice data'!A:CA,A9+29,FALSE)</f>
        <v>445.6198871279627</v>
      </c>
      <c r="P9" s="38">
        <f>VLOOKUP('Hide - Control'!$B$4,'All practice data'!B:BC,A9+2,FALSE)</f>
        <v>1317</v>
      </c>
      <c r="Q9" s="38">
        <f>VLOOKUP('Hide - Control'!$B$4,'All practice data'!B:BC,3,FALSE)</f>
        <v>320318</v>
      </c>
      <c r="R9" s="38">
        <f>100000*(P9*(1-1/(9*P9)-1.96/(3*SQRT(P9)))^3)/Q9</f>
        <v>389.2450838258289</v>
      </c>
      <c r="S9" s="38">
        <f>100000*((P9+1)*(1-1/(9*(P9+1))+1.96/(3*SQRT(P9+1)))^3)/Q9</f>
        <v>433.9747293174939</v>
      </c>
      <c r="T9" s="53">
        <f t="shared" si="16"/>
        <v>701.75439453125</v>
      </c>
      <c r="U9" s="51">
        <f t="shared" si="1"/>
        <v>92.60600280761719</v>
      </c>
      <c r="V9" s="7"/>
      <c r="W9" s="27">
        <f t="shared" si="2"/>
        <v>92.60600280761719</v>
      </c>
      <c r="X9" s="27">
        <f t="shared" si="3"/>
        <v>715.7197418212891</v>
      </c>
      <c r="Y9" s="27">
        <f t="shared" si="4"/>
        <v>92.60600280761719</v>
      </c>
      <c r="Z9" s="27">
        <f t="shared" si="5"/>
        <v>715.7197418212891</v>
      </c>
      <c r="AA9" s="32">
        <f t="shared" si="6"/>
        <v>0</v>
      </c>
      <c r="AB9" s="33">
        <f t="shared" si="7"/>
        <v>0.3837441573545864</v>
      </c>
      <c r="AC9" s="33">
        <v>0.5</v>
      </c>
      <c r="AD9" s="33">
        <f t="shared" si="8"/>
        <v>0.6445769608091138</v>
      </c>
      <c r="AE9" s="33">
        <f t="shared" si="9"/>
        <v>0.9775878039342467</v>
      </c>
      <c r="AF9" s="33">
        <f t="shared" si="10"/>
        <v>-999</v>
      </c>
      <c r="AG9" s="33">
        <f t="shared" si="11"/>
        <v>-999</v>
      </c>
      <c r="AH9" s="33">
        <f t="shared" si="12"/>
        <v>0.134246960066093</v>
      </c>
      <c r="AI9" s="34">
        <f t="shared" si="13"/>
        <v>0.5665320185029654</v>
      </c>
      <c r="AJ9" s="4">
        <v>4.854042143202755</v>
      </c>
      <c r="AK9" s="32">
        <f t="shared" si="14"/>
        <v>0.134246960066093</v>
      </c>
      <c r="AL9" s="34">
        <f t="shared" si="15"/>
        <v>-999</v>
      </c>
      <c r="AQ9" s="103">
        <v>4</v>
      </c>
      <c r="AR9" s="103">
        <v>1.0899</v>
      </c>
      <c r="AS9" s="103">
        <v>10.2416</v>
      </c>
      <c r="AY9" s="103" t="s">
        <v>90</v>
      </c>
      <c r="AZ9" s="103" t="s">
        <v>394</v>
      </c>
      <c r="BA9" s="103" t="s">
        <v>330</v>
      </c>
      <c r="BB9" s="10">
        <v>110145</v>
      </c>
      <c r="BE9" s="248"/>
      <c r="BF9" s="249"/>
    </row>
    <row r="10" spans="1:58" ht="12.75">
      <c r="A10" s="21">
        <v>5</v>
      </c>
      <c r="B10" s="74" t="str">
        <f>'Indicator chart'!D16</f>
        <v>Cancer deaths (Crude mortality rate: deaths per 100,000 population)</v>
      </c>
      <c r="C10" s="21">
        <v>1</v>
      </c>
      <c r="D10" s="46">
        <f>IF(LEFT(VLOOKUP($B10,'Indicator chart'!$D$1:$J$36,4,FALSE),1)=" "," ",VLOOKUP($B10,'Indicator chart'!$D$1:$J$36,4,FALSE))</f>
        <v>23</v>
      </c>
      <c r="E10" s="38">
        <f>IF(LEFT(VLOOKUP($B10,'Indicator chart'!$D$1:$J$36,5,FALSE),1)=" "," ",VLOOKUP($B10,'Indicator chart'!$D$1:$J$36,5,FALSE))</f>
        <v>238.46552617936754</v>
      </c>
      <c r="F10" s="38">
        <f>IF(LEFT(VLOOKUP($B10,'Indicator chart'!$D$1:$J$36,6,FALSE),1)=" "," ",VLOOKUP($B10,'Indicator chart'!$D$1:$J$36,6,FALSE))</f>
        <v>151.1170891273208</v>
      </c>
      <c r="G10" s="38">
        <f>IF(LEFT(VLOOKUP($B10,'Indicator chart'!$D$1:$J$36,7,FALSE),1)=" "," ",VLOOKUP($B10,'Indicator chart'!$D$1:$J$36,7,FALSE))</f>
        <v>357.83343775921816</v>
      </c>
      <c r="H10" s="50">
        <f t="shared" si="0"/>
        <v>2</v>
      </c>
      <c r="I10" s="38">
        <v>44.173431396484375</v>
      </c>
      <c r="J10" s="38">
        <v>189.29100036621094</v>
      </c>
      <c r="K10" s="38">
        <v>228.60000610351562</v>
      </c>
      <c r="L10" s="38">
        <v>275.41900634765625</v>
      </c>
      <c r="M10" s="38">
        <v>680.8170166015625</v>
      </c>
      <c r="N10" s="80">
        <f>VLOOKUP('Hide - Control'!B$3,'All practice data'!A:CA,A10+29,FALSE)</f>
        <v>238.825167489807</v>
      </c>
      <c r="O10" s="80">
        <f>VLOOKUP('Hide - Control'!C$3,'All practice data'!A:CA,A10+29,FALSE)</f>
        <v>234.12259778895606</v>
      </c>
      <c r="P10" s="38">
        <f>VLOOKUP('Hide - Control'!$B$4,'All practice data'!B:BC,A10+2,FALSE)</f>
        <v>765</v>
      </c>
      <c r="Q10" s="38">
        <f>VLOOKUP('Hide - Control'!$B$4,'All practice data'!B:BC,3,FALSE)</f>
        <v>320318</v>
      </c>
      <c r="R10" s="38">
        <f>100000*(P10*(1-1/(9*P10)-1.96/(3*SQRT(P10)))^3)/Q10</f>
        <v>222.19850423246376</v>
      </c>
      <c r="S10" s="38">
        <f>100000*((P10+1)*(1-1/(9*(P10+1))+1.96/(3*SQRT(P10+1)))^3)/Q10</f>
        <v>256.36640598987844</v>
      </c>
      <c r="T10" s="53">
        <f t="shared" si="16"/>
        <v>680.8170166015625</v>
      </c>
      <c r="U10" s="51">
        <f t="shared" si="1"/>
        <v>44.173431396484375</v>
      </c>
      <c r="V10" s="7"/>
      <c r="W10" s="27">
        <f t="shared" si="2"/>
        <v>-223.61700439453125</v>
      </c>
      <c r="X10" s="27">
        <f t="shared" si="3"/>
        <v>680.8170166015625</v>
      </c>
      <c r="Y10" s="27">
        <f t="shared" si="4"/>
        <v>-223.61700439453125</v>
      </c>
      <c r="Z10" s="27">
        <f t="shared" si="5"/>
        <v>680.8170166015625</v>
      </c>
      <c r="AA10" s="32">
        <f t="shared" si="6"/>
        <v>0.29608620371896893</v>
      </c>
      <c r="AB10" s="33">
        <f t="shared" si="7"/>
        <v>0.4565374534518152</v>
      </c>
      <c r="AC10" s="33">
        <v>0.5</v>
      </c>
      <c r="AD10" s="33">
        <f t="shared" si="8"/>
        <v>0.5517660759737639</v>
      </c>
      <c r="AE10" s="33">
        <f t="shared" si="9"/>
        <v>1</v>
      </c>
      <c r="AF10" s="33">
        <f t="shared" si="10"/>
        <v>-999</v>
      </c>
      <c r="AG10" s="33">
        <f t="shared" si="11"/>
        <v>0.5109079488904968</v>
      </c>
      <c r="AH10" s="33">
        <f t="shared" si="12"/>
        <v>-999</v>
      </c>
      <c r="AI10" s="34">
        <f t="shared" si="13"/>
        <v>0.5061061299743658</v>
      </c>
      <c r="AJ10" s="4">
        <v>5.930037568584676</v>
      </c>
      <c r="AK10" s="32">
        <f t="shared" si="14"/>
        <v>-999</v>
      </c>
      <c r="AL10" s="34">
        <f t="shared" si="15"/>
        <v>-999</v>
      </c>
      <c r="AY10" s="103" t="s">
        <v>96</v>
      </c>
      <c r="AZ10" s="103" t="s">
        <v>97</v>
      </c>
      <c r="BA10" s="103" t="s">
        <v>511</v>
      </c>
      <c r="BB10" s="10">
        <v>195083</v>
      </c>
      <c r="BE10" s="70"/>
      <c r="BF10" s="239"/>
    </row>
    <row r="11" spans="1:58" ht="12.75">
      <c r="A11" s="21">
        <v>6</v>
      </c>
      <c r="B11" s="74" t="str">
        <f>'Indicator chart'!D17</f>
        <v>Prevalent cancer cases (% of practice population on practice cancer register)</v>
      </c>
      <c r="C11" s="21">
        <v>1</v>
      </c>
      <c r="D11" s="46">
        <f>IF(LEFT(VLOOKUP($B11,'Indicator chart'!$D$1:$J$36,4,FALSE),1)=" "," ",VLOOKUP($B11,'Indicator chart'!$D$1:$J$36,4,FALSE))</f>
        <v>174</v>
      </c>
      <c r="E11" s="38">
        <f>IF(LEFT(VLOOKUP($B11,'Indicator chart'!$D$1:$J$36,5,FALSE),1)=" "," ",VLOOKUP($B11,'Indicator chart'!$D$1:$J$36,5,FALSE))</f>
        <v>0.018000000000000002</v>
      </c>
      <c r="F11" s="38">
        <f>IF(LEFT(VLOOKUP($B11,'Indicator chart'!$D$1:$J$36,6,FALSE),1)=" "," ",VLOOKUP($B11,'Indicator chart'!$D$1:$J$36,6,FALSE))</f>
        <v>0.015569640285643263</v>
      </c>
      <c r="G11" s="38">
        <f>IF(LEFT(VLOOKUP($B11,'Indicator chart'!$D$1:$J$36,7,FALSE),1)=" "," ",VLOOKUP($B11,'Indicator chart'!$D$1:$J$36,7,FALSE))</f>
        <v>0.02089500641350039</v>
      </c>
      <c r="H11" s="50">
        <f t="shared" si="0"/>
        <v>2</v>
      </c>
      <c r="I11" s="38">
        <v>0.008999999612569809</v>
      </c>
      <c r="J11" s="38">
        <v>0.014000000432133675</v>
      </c>
      <c r="K11" s="38">
        <v>0.017000000923871994</v>
      </c>
      <c r="L11" s="38">
        <v>0.019999999552965164</v>
      </c>
      <c r="M11" s="38">
        <v>0.024000000208616257</v>
      </c>
      <c r="N11" s="80">
        <f>VLOOKUP('Hide - Control'!B$3,'All practice data'!A:CA,A11+29,FALSE)</f>
        <v>0.01752945510399041</v>
      </c>
      <c r="O11" s="80">
        <f>VLOOKUP('Hide - Control'!C$3,'All practice data'!A:CA,A11+29,FALSE)</f>
        <v>0.015940726342527432</v>
      </c>
      <c r="P11" s="38">
        <f>VLOOKUP('Hide - Control'!$B$4,'All practice data'!B:BC,A11+2,FALSE)</f>
        <v>5615</v>
      </c>
      <c r="Q11" s="38">
        <f>VLOOKUP('Hide - Control'!$B$4,'All practice data'!B:BC,3,FALSE)</f>
        <v>320318</v>
      </c>
      <c r="R11" s="80">
        <f aca="true" t="shared" si="17" ref="R11:R16">+((2*P11+1.96^2-1.96*SQRT(1.96^2+4*P11*(1-P11/Q11)))/(2*(Q11+1.96^2)))</f>
        <v>0.017080732885770635</v>
      </c>
      <c r="S11" s="80">
        <f aca="true" t="shared" si="18" ref="S11:S16">+((2*P11+1.96^2+1.96*SQRT(1.96^2+4*P11*(1-P11/Q11)))/(2*(Q11+1.96^2)))</f>
        <v>0.017989749800914816</v>
      </c>
      <c r="T11" s="53">
        <f t="shared" si="16"/>
        <v>0.024000000208616257</v>
      </c>
      <c r="U11" s="51">
        <f t="shared" si="1"/>
        <v>0.008999999612569809</v>
      </c>
      <c r="V11" s="7"/>
      <c r="W11" s="27">
        <f t="shared" si="2"/>
        <v>0.008999999612569809</v>
      </c>
      <c r="X11" s="27">
        <f t="shared" si="3"/>
        <v>0.02500000223517418</v>
      </c>
      <c r="Y11" s="27">
        <f t="shared" si="4"/>
        <v>0.008999999612569809</v>
      </c>
      <c r="Z11" s="27">
        <f t="shared" si="5"/>
        <v>0.02500000223517418</v>
      </c>
      <c r="AA11" s="32">
        <f t="shared" si="6"/>
        <v>0</v>
      </c>
      <c r="AB11" s="33">
        <f t="shared" si="7"/>
        <v>0.3125</v>
      </c>
      <c r="AC11" s="33">
        <v>0.5</v>
      </c>
      <c r="AD11" s="33">
        <f t="shared" si="8"/>
        <v>0.6874998835846973</v>
      </c>
      <c r="AE11" s="33">
        <f t="shared" si="9"/>
        <v>0.9374998835846973</v>
      </c>
      <c r="AF11" s="33">
        <f t="shared" si="10"/>
        <v>-999</v>
      </c>
      <c r="AG11" s="33">
        <f t="shared" si="11"/>
        <v>0.5624999320134634</v>
      </c>
      <c r="AH11" s="33">
        <f t="shared" si="12"/>
        <v>-999</v>
      </c>
      <c r="AI11" s="34">
        <f t="shared" si="13"/>
        <v>0.4337953495177527</v>
      </c>
      <c r="AJ11" s="4">
        <v>7.0060329939666</v>
      </c>
      <c r="AK11" s="32">
        <f t="shared" si="14"/>
        <v>-999</v>
      </c>
      <c r="AL11" s="34">
        <f t="shared" si="15"/>
        <v>-999</v>
      </c>
      <c r="AY11" s="103" t="s">
        <v>214</v>
      </c>
      <c r="AZ11" s="103" t="s">
        <v>215</v>
      </c>
      <c r="BA11" s="103" t="s">
        <v>511</v>
      </c>
      <c r="BB11" s="10">
        <v>416329</v>
      </c>
      <c r="BE11" s="237"/>
      <c r="BF11" s="238"/>
    </row>
    <row r="12" spans="1:58" ht="12.75">
      <c r="A12" s="21">
        <v>7</v>
      </c>
      <c r="B12" s="74" t="str">
        <f>'Indicator chart'!D18</f>
        <v>Females, 50-70, screened for breast cancer in last 36 months (3 year coverage, %)</v>
      </c>
      <c r="C12" s="21">
        <v>1</v>
      </c>
      <c r="D12" s="46">
        <f>IF(LEFT(VLOOKUP($B12,'Indicator chart'!$D$1:$J$36,4,FALSE),1)=" "," ",VLOOKUP($B12,'Indicator chart'!$D$1:$J$36,4,FALSE))</f>
        <v>976</v>
      </c>
      <c r="E12" s="38">
        <f>IF(LEFT(VLOOKUP($B12,'Indicator chart'!$D$1:$J$36,5,FALSE),1)=" "," ",VLOOKUP($B12,'Indicator chart'!$D$1:$J$36,5,FALSE))</f>
        <v>0.753668</v>
      </c>
      <c r="F12" s="38">
        <f>IF(LEFT(VLOOKUP($B12,'Indicator chart'!$D$1:$J$36,6,FALSE),1)=" "," ",VLOOKUP($B12,'Indicator chart'!$D$1:$J$36,6,FALSE))</f>
        <v>0.7294726381948498</v>
      </c>
      <c r="G12" s="38">
        <f>IF(LEFT(VLOOKUP($B12,'Indicator chart'!$D$1:$J$36,7,FALSE),1)=" "," ",VLOOKUP($B12,'Indicator chart'!$D$1:$J$36,7,FALSE))</f>
        <v>0.7763627154002306</v>
      </c>
      <c r="H12" s="50">
        <f t="shared" si="0"/>
        <v>3</v>
      </c>
      <c r="I12" s="38">
        <v>0.5270000100135803</v>
      </c>
      <c r="J12" s="38">
        <v>0.6729999780654907</v>
      </c>
      <c r="K12" s="38">
        <v>0.7070000171661377</v>
      </c>
      <c r="L12" s="38">
        <v>0.746999979019165</v>
      </c>
      <c r="M12" s="38">
        <v>0.7799999713897705</v>
      </c>
      <c r="N12" s="80">
        <f>VLOOKUP('Hide - Control'!B$3,'All practice data'!A:CA,A12+29,FALSE)</f>
        <v>0.7143521388716677</v>
      </c>
      <c r="O12" s="80">
        <f>VLOOKUP('Hide - Control'!C$3,'All practice data'!A:CA,A12+29,FALSE)</f>
        <v>0.7248631360507991</v>
      </c>
      <c r="P12" s="38">
        <f>VLOOKUP('Hide - Control'!$B$4,'All practice data'!B:BC,A12+2,FALSE)</f>
        <v>27654</v>
      </c>
      <c r="Q12" s="38">
        <f>VLOOKUP('Hide - Control'!$B$4,'All practice data'!B:BJ,57,FALSE)</f>
        <v>38712</v>
      </c>
      <c r="R12" s="38">
        <f t="shared" si="17"/>
        <v>0.7098311212402797</v>
      </c>
      <c r="S12" s="38">
        <f t="shared" si="18"/>
        <v>0.7188306180927999</v>
      </c>
      <c r="T12" s="53">
        <f t="shared" si="16"/>
        <v>0.7799999713897705</v>
      </c>
      <c r="U12" s="51">
        <f t="shared" si="1"/>
        <v>0.5270000100135803</v>
      </c>
      <c r="V12" s="7"/>
      <c r="W12" s="27">
        <f t="shared" si="2"/>
        <v>0.5270000100135803</v>
      </c>
      <c r="X12" s="27">
        <f t="shared" si="3"/>
        <v>0.8870000243186951</v>
      </c>
      <c r="Y12" s="27">
        <f t="shared" si="4"/>
        <v>0.5270000100135803</v>
      </c>
      <c r="Z12" s="27">
        <f t="shared" si="5"/>
        <v>0.8870000243186951</v>
      </c>
      <c r="AA12" s="32">
        <f t="shared" si="6"/>
        <v>0</v>
      </c>
      <c r="AB12" s="33">
        <f t="shared" si="7"/>
        <v>0.4055554506955365</v>
      </c>
      <c r="AC12" s="33">
        <v>0.5</v>
      </c>
      <c r="AD12" s="33">
        <f t="shared" si="8"/>
        <v>0.6111110007321436</v>
      </c>
      <c r="AE12" s="33">
        <f t="shared" si="9"/>
        <v>0.7027776425635427</v>
      </c>
      <c r="AF12" s="33">
        <f t="shared" si="10"/>
        <v>-999</v>
      </c>
      <c r="AG12" s="33">
        <f t="shared" si="11"/>
        <v>-999</v>
      </c>
      <c r="AH12" s="33">
        <f t="shared" si="12"/>
        <v>0.6296332804984538</v>
      </c>
      <c r="AI12" s="34">
        <f t="shared" si="13"/>
        <v>0.5496197727079024</v>
      </c>
      <c r="AJ12" s="4">
        <v>8.082028419348523</v>
      </c>
      <c r="AK12" s="32">
        <f t="shared" si="14"/>
        <v>-999</v>
      </c>
      <c r="AL12" s="34">
        <f t="shared" si="15"/>
        <v>0.6296332804984538</v>
      </c>
      <c r="AY12" s="103" t="s">
        <v>261</v>
      </c>
      <c r="AZ12" s="103" t="s">
        <v>447</v>
      </c>
      <c r="BA12" s="103" t="s">
        <v>330</v>
      </c>
      <c r="BB12" s="10">
        <v>420807</v>
      </c>
      <c r="BE12" s="70"/>
      <c r="BF12" s="239"/>
    </row>
    <row r="13" spans="1:58" ht="12.75">
      <c r="A13" s="21">
        <v>8</v>
      </c>
      <c r="B13" s="74" t="str">
        <f>'Indicator chart'!D19</f>
        <v>Females, 50-70, screened for breast cancer within 6 months of invitation (Uptake, %)</v>
      </c>
      <c r="C13" s="21">
        <v>1</v>
      </c>
      <c r="D13" s="46">
        <f>IF(LEFT(VLOOKUP($B13,'Indicator chart'!$D$1:$J$36,4,FALSE),1)=" "," ",VLOOKUP($B13,'Indicator chart'!$D$1:$J$36,4,FALSE))</f>
        <v>164</v>
      </c>
      <c r="E13" s="38">
        <f>IF(LEFT(VLOOKUP($B13,'Indicator chart'!$D$1:$J$36,5,FALSE),1)=" "," ",VLOOKUP($B13,'Indicator chart'!$D$1:$J$36,5,FALSE))</f>
        <v>0.716157</v>
      </c>
      <c r="F13" s="38">
        <f>IF(LEFT(VLOOKUP($B13,'Indicator chart'!$D$1:$J$36,6,FALSE),1)=" "," ",VLOOKUP($B13,'Indicator chart'!$D$1:$J$36,6,FALSE))</f>
        <v>0.6545691253193241</v>
      </c>
      <c r="G13" s="38">
        <f>IF(LEFT(VLOOKUP($B13,'Indicator chart'!$D$1:$J$36,7,FALSE),1)=" "," ",VLOOKUP($B13,'Indicator chart'!$D$1:$J$36,7,FALSE))</f>
        <v>0.7706126291437958</v>
      </c>
      <c r="H13" s="50">
        <f t="shared" si="0"/>
        <v>2</v>
      </c>
      <c r="I13" s="38">
        <v>0.4690000116825104</v>
      </c>
      <c r="J13" s="38">
        <v>0.652999997138977</v>
      </c>
      <c r="K13" s="38">
        <v>0.7110000252723694</v>
      </c>
      <c r="L13" s="38">
        <v>0.7379999756813049</v>
      </c>
      <c r="M13" s="38">
        <v>0.7839999794960022</v>
      </c>
      <c r="N13" s="80">
        <f>VLOOKUP('Hide - Control'!B$3,'All practice data'!A:CA,A13+29,FALSE)</f>
        <v>0.7060034677069787</v>
      </c>
      <c r="O13" s="80">
        <f>VLOOKUP('Hide - Control'!C$3,'All practice data'!A:CA,A13+29,FALSE)</f>
        <v>0.7467412166569077</v>
      </c>
      <c r="P13" s="38">
        <f>VLOOKUP('Hide - Control'!$B$4,'All practice data'!B:BC,A13+2,FALSE)</f>
        <v>6515</v>
      </c>
      <c r="Q13" s="38">
        <f>VLOOKUP('Hide - Control'!$B$4,'All practice data'!B:BJ,58,FALSE)</f>
        <v>9228</v>
      </c>
      <c r="R13" s="38">
        <f t="shared" si="17"/>
        <v>0.6966236968769156</v>
      </c>
      <c r="S13" s="38">
        <f t="shared" si="18"/>
        <v>0.715211792154872</v>
      </c>
      <c r="T13" s="53">
        <f t="shared" si="16"/>
        <v>0.7839999794960022</v>
      </c>
      <c r="U13" s="51">
        <f t="shared" si="1"/>
        <v>0.4690000116825104</v>
      </c>
      <c r="V13" s="7"/>
      <c r="W13" s="27">
        <f t="shared" si="2"/>
        <v>0.4690000116825104</v>
      </c>
      <c r="X13" s="27">
        <f t="shared" si="3"/>
        <v>0.9530000388622284</v>
      </c>
      <c r="Y13" s="27">
        <f t="shared" si="4"/>
        <v>0.4690000116825104</v>
      </c>
      <c r="Z13" s="27">
        <f t="shared" si="5"/>
        <v>0.9530000388622284</v>
      </c>
      <c r="AA13" s="32">
        <f t="shared" si="6"/>
        <v>0</v>
      </c>
      <c r="AB13" s="33">
        <f t="shared" si="7"/>
        <v>0.3801652378588486</v>
      </c>
      <c r="AC13" s="33">
        <v>0.5</v>
      </c>
      <c r="AD13" s="33">
        <f t="shared" si="8"/>
        <v>0.555785018373377</v>
      </c>
      <c r="AE13" s="33">
        <f t="shared" si="9"/>
        <v>0.6508263432318498</v>
      </c>
      <c r="AF13" s="33">
        <f t="shared" si="10"/>
        <v>-999</v>
      </c>
      <c r="AG13" s="33">
        <f t="shared" si="11"/>
        <v>0.5106549058637052</v>
      </c>
      <c r="AH13" s="33">
        <f t="shared" si="12"/>
        <v>-999</v>
      </c>
      <c r="AI13" s="34">
        <f t="shared" si="13"/>
        <v>0.5738454325980172</v>
      </c>
      <c r="AJ13" s="4">
        <v>9.158023844730446</v>
      </c>
      <c r="AK13" s="32">
        <f t="shared" si="14"/>
        <v>-999</v>
      </c>
      <c r="AL13" s="34">
        <f t="shared" si="15"/>
        <v>-999</v>
      </c>
      <c r="AY13" s="103" t="s">
        <v>260</v>
      </c>
      <c r="AZ13" s="103" t="s">
        <v>446</v>
      </c>
      <c r="BA13" s="103" t="s">
        <v>330</v>
      </c>
      <c r="BB13" s="10">
        <v>488649</v>
      </c>
      <c r="BE13" s="70"/>
      <c r="BF13" s="239"/>
    </row>
    <row r="14" spans="1:58" ht="12.75">
      <c r="A14" s="21">
        <v>9</v>
      </c>
      <c r="B14" s="74" t="str">
        <f>'Indicator chart'!D20</f>
        <v>Females, 25-64, attending cervical screening within target period  (3.5 or 5.5 year coverage, %)</v>
      </c>
      <c r="C14" s="21">
        <v>1</v>
      </c>
      <c r="D14" s="46">
        <f>IF(LEFT(VLOOKUP($B14,'Indicator chart'!$D$1:$J$36,4,FALSE),1)=" "," ",VLOOKUP($B14,'Indicator chart'!$D$1:$J$36,4,FALSE))</f>
        <v>2057</v>
      </c>
      <c r="E14" s="38">
        <f>IF(LEFT(VLOOKUP($B14,'Indicator chart'!$D$1:$J$36,5,FALSE),1)=" "," ",VLOOKUP($B14,'Indicator chart'!$D$1:$J$36,5,FALSE))</f>
        <v>0.844764</v>
      </c>
      <c r="F14" s="38">
        <f>IF(LEFT(VLOOKUP($B14,'Indicator chart'!$D$1:$J$36,6,FALSE),1)=" "," ",VLOOKUP($B14,'Indicator chart'!$D$1:$J$36,6,FALSE))</f>
        <v>0.8298381722114385</v>
      </c>
      <c r="G14" s="38">
        <f>IF(LEFT(VLOOKUP($B14,'Indicator chart'!$D$1:$J$36,7,FALSE),1)=" "," ",VLOOKUP($B14,'Indicator chart'!$D$1:$J$36,7,FALSE))</f>
        <v>0.8586034223554244</v>
      </c>
      <c r="H14" s="50">
        <f t="shared" si="0"/>
        <v>3</v>
      </c>
      <c r="I14" s="38">
        <v>0.6679999828338623</v>
      </c>
      <c r="J14" s="38">
        <v>0.7409999966621399</v>
      </c>
      <c r="K14" s="38">
        <v>0.7919999957084656</v>
      </c>
      <c r="L14" s="38">
        <v>0.8050000071525574</v>
      </c>
      <c r="M14" s="38">
        <v>0.878000020980835</v>
      </c>
      <c r="N14" s="80">
        <f>VLOOKUP('Hide - Control'!B$3,'All practice data'!A:CA,A14+29,FALSE)</f>
        <v>0.7831234618049748</v>
      </c>
      <c r="O14" s="80">
        <f>VLOOKUP('Hide - Control'!C$3,'All practice data'!A:CA,A14+29,FALSE)</f>
        <v>0.7559681673907895</v>
      </c>
      <c r="P14" s="38">
        <f>VLOOKUP('Hide - Control'!$B$4,'All practice data'!B:BC,A14+2,FALSE)</f>
        <v>65549</v>
      </c>
      <c r="Q14" s="38">
        <f>VLOOKUP('Hide - Control'!$B$4,'All practice data'!B:BJ,59,FALSE)</f>
        <v>83702</v>
      </c>
      <c r="R14" s="38">
        <f t="shared" si="17"/>
        <v>0.7803185396037438</v>
      </c>
      <c r="S14" s="38">
        <f t="shared" si="18"/>
        <v>0.7859023966421204</v>
      </c>
      <c r="T14" s="53">
        <f t="shared" si="16"/>
        <v>0.878000020980835</v>
      </c>
      <c r="U14" s="51">
        <f t="shared" si="1"/>
        <v>0.6679999828338623</v>
      </c>
      <c r="V14" s="7"/>
      <c r="W14" s="27">
        <f t="shared" si="2"/>
        <v>0.6679999828338623</v>
      </c>
      <c r="X14" s="27">
        <f t="shared" si="3"/>
        <v>0.9160000085830688</v>
      </c>
      <c r="Y14" s="27">
        <f t="shared" si="4"/>
        <v>0.6679999828338623</v>
      </c>
      <c r="Z14" s="27">
        <f t="shared" si="5"/>
        <v>0.9160000085830688</v>
      </c>
      <c r="AA14" s="32">
        <f t="shared" si="6"/>
        <v>0</v>
      </c>
      <c r="AB14" s="33">
        <f t="shared" si="7"/>
        <v>0.2943548639067476</v>
      </c>
      <c r="AC14" s="33">
        <v>0.5</v>
      </c>
      <c r="AD14" s="33">
        <f t="shared" si="8"/>
        <v>0.5524193955416692</v>
      </c>
      <c r="AE14" s="33">
        <f t="shared" si="9"/>
        <v>0.8467742594484168</v>
      </c>
      <c r="AF14" s="33">
        <f t="shared" si="10"/>
        <v>-999</v>
      </c>
      <c r="AG14" s="33">
        <f t="shared" si="11"/>
        <v>-999</v>
      </c>
      <c r="AH14" s="33">
        <f t="shared" si="12"/>
        <v>0.7127580597305773</v>
      </c>
      <c r="AI14" s="34">
        <f t="shared" si="13"/>
        <v>0.3547103847718398</v>
      </c>
      <c r="AJ14" s="4">
        <v>10.234019270112368</v>
      </c>
      <c r="AK14" s="32">
        <f t="shared" si="14"/>
        <v>-999</v>
      </c>
      <c r="AL14" s="34">
        <f t="shared" si="15"/>
        <v>0.7127580597305773</v>
      </c>
      <c r="AY14" s="103" t="s">
        <v>53</v>
      </c>
      <c r="AZ14" s="103" t="s">
        <v>454</v>
      </c>
      <c r="BA14" s="103" t="s">
        <v>511</v>
      </c>
      <c r="BB14" s="10">
        <v>229323</v>
      </c>
      <c r="BF14" s="252"/>
    </row>
    <row r="15" spans="1:58" ht="15" customHeight="1">
      <c r="A15" s="21">
        <v>10</v>
      </c>
      <c r="B15" s="74" t="str">
        <f>'Indicator chart'!D21</f>
        <v>Persons, 60-69, screened for bowel cancer in last 30 months (2.5 year coverage, %)</v>
      </c>
      <c r="C15" s="21">
        <v>1</v>
      </c>
      <c r="D15" s="46">
        <f>IF(LEFT(VLOOKUP($B15,'Indicator chart'!$D$1:$J$36,4,FALSE),1)=" "," ",VLOOKUP($B15,'Indicator chart'!$D$1:$J$36,4,FALSE))</f>
        <v>458</v>
      </c>
      <c r="E15" s="38">
        <f>IF(LEFT(VLOOKUP($B15,'Indicator chart'!$D$1:$J$36,5,FALSE),1)=" "," ",VLOOKUP($B15,'Indicator chart'!$D$1:$J$36,5,FALSE))</f>
        <v>0.381667</v>
      </c>
      <c r="F15" s="38">
        <f>IF(LEFT(VLOOKUP($B15,'Indicator chart'!$D$1:$J$36,6,FALSE),1)=" "," ",VLOOKUP($B15,'Indicator chart'!$D$1:$J$36,6,FALSE))</f>
        <v>0.3545991103510189</v>
      </c>
      <c r="G15" s="38">
        <f>IF(LEFT(VLOOKUP($B15,'Indicator chart'!$D$1:$J$36,7,FALSE),1)=" "," ",VLOOKUP($B15,'Indicator chart'!$D$1:$J$36,7,FALSE))</f>
        <v>0.40948945412457327</v>
      </c>
      <c r="H15" s="50">
        <f t="shared" si="0"/>
        <v>2</v>
      </c>
      <c r="I15" s="38">
        <v>0.23899999260902405</v>
      </c>
      <c r="J15" s="38">
        <v>0.32199999690055847</v>
      </c>
      <c r="K15" s="38">
        <v>0.36500000953674316</v>
      </c>
      <c r="L15" s="38">
        <v>0.39500001072883606</v>
      </c>
      <c r="M15" s="38">
        <v>0.5360000133514404</v>
      </c>
      <c r="N15" s="80">
        <f>VLOOKUP('Hide - Control'!B$3,'All practice data'!A:CA,A15+29,FALSE)</f>
        <v>0.37799853907962017</v>
      </c>
      <c r="O15" s="80">
        <f>VLOOKUP('Hide - Control'!C$3,'All practice data'!A:CA,A15+29,FALSE)</f>
        <v>0.5147293797466616</v>
      </c>
      <c r="P15" s="38">
        <f>VLOOKUP('Hide - Control'!$B$4,'All practice data'!B:BC,A15+2,FALSE)</f>
        <v>12937</v>
      </c>
      <c r="Q15" s="38">
        <f>VLOOKUP('Hide - Control'!$B$4,'All practice data'!B:BJ,60,FALSE)</f>
        <v>34225</v>
      </c>
      <c r="R15" s="38">
        <f t="shared" si="17"/>
        <v>0.37287531786967787</v>
      </c>
      <c r="S15" s="38">
        <f t="shared" si="18"/>
        <v>0.383149145429717</v>
      </c>
      <c r="T15" s="53">
        <f t="shared" si="16"/>
        <v>0.5360000133514404</v>
      </c>
      <c r="U15" s="51">
        <f t="shared" si="1"/>
        <v>0.23899999260902405</v>
      </c>
      <c r="V15" s="7"/>
      <c r="W15" s="27">
        <f t="shared" si="2"/>
        <v>0.1940000057220459</v>
      </c>
      <c r="X15" s="27">
        <f t="shared" si="3"/>
        <v>0.5360000133514404</v>
      </c>
      <c r="Y15" s="27">
        <f t="shared" si="4"/>
        <v>0.1940000057220459</v>
      </c>
      <c r="Z15" s="27">
        <f t="shared" si="5"/>
        <v>0.5360000133514404</v>
      </c>
      <c r="AA15" s="32">
        <f t="shared" si="6"/>
        <v>0.13157890609096715</v>
      </c>
      <c r="AB15" s="33">
        <f t="shared" si="7"/>
        <v>0.37426897170487405</v>
      </c>
      <c r="AC15" s="33">
        <v>0.5</v>
      </c>
      <c r="AD15" s="33">
        <f t="shared" si="8"/>
        <v>0.5877192997744086</v>
      </c>
      <c r="AE15" s="33">
        <f t="shared" si="9"/>
        <v>1</v>
      </c>
      <c r="AF15" s="33">
        <f t="shared" si="10"/>
        <v>-999</v>
      </c>
      <c r="AG15" s="33">
        <f t="shared" si="11"/>
        <v>0.5487338891562771</v>
      </c>
      <c r="AH15" s="33">
        <f t="shared" si="12"/>
        <v>-999</v>
      </c>
      <c r="AI15" s="34">
        <f t="shared" si="13"/>
        <v>0.9378051662857604</v>
      </c>
      <c r="AJ15" s="4">
        <v>11.310014695494289</v>
      </c>
      <c r="AK15" s="32">
        <f t="shared" si="14"/>
        <v>-999</v>
      </c>
      <c r="AL15" s="34">
        <f t="shared" si="15"/>
        <v>-999</v>
      </c>
      <c r="AY15" s="103" t="s">
        <v>229</v>
      </c>
      <c r="AZ15" s="103" t="s">
        <v>230</v>
      </c>
      <c r="BA15" s="103" t="s">
        <v>330</v>
      </c>
      <c r="BB15" s="10">
        <v>445126</v>
      </c>
      <c r="BF15" s="252"/>
    </row>
    <row r="16" spans="1:58" ht="12.75">
      <c r="A16" s="21">
        <v>11</v>
      </c>
      <c r="B16" s="74" t="str">
        <f>'Indicator chart'!D22</f>
        <v>Persons, 60-69, screened for bowel cancer within 6 months of invitation (Uptake, %)</v>
      </c>
      <c r="C16" s="21">
        <v>1</v>
      </c>
      <c r="D16" s="46">
        <f>IF(LEFT(VLOOKUP($B16,'Indicator chart'!$D$1:$J$36,4,FALSE),1)=" "," ",VLOOKUP($B16,'Indicator chart'!$D$1:$J$36,4,FALSE))</f>
        <v>363</v>
      </c>
      <c r="E16" s="38">
        <f>IF(LEFT(VLOOKUP($B16,'Indicator chart'!$D$1:$J$36,5,FALSE),1)=" "," ",VLOOKUP($B16,'Indicator chart'!$D$1:$J$36,5,FALSE))</f>
        <v>0.603993</v>
      </c>
      <c r="F16" s="38">
        <f>IF(LEFT(VLOOKUP($B16,'Indicator chart'!$D$1:$J$36,6,FALSE),1)=" "," ",VLOOKUP($B16,'Indicator chart'!$D$1:$J$36,6,FALSE))</f>
        <v>0.564350768018376</v>
      </c>
      <c r="G16" s="38">
        <f>IF(LEFT(VLOOKUP($B16,'Indicator chart'!$D$1:$J$36,7,FALSE),1)=" "," ",VLOOKUP($B16,'Indicator chart'!$D$1:$J$36,7,FALSE))</f>
        <v>0.642314911061899</v>
      </c>
      <c r="H16" s="50">
        <f t="shared" si="0"/>
        <v>3</v>
      </c>
      <c r="I16" s="38">
        <v>0.30399999022483826</v>
      </c>
      <c r="J16" s="38">
        <v>0.48100000619888306</v>
      </c>
      <c r="K16" s="38">
        <v>0.531000018119812</v>
      </c>
      <c r="L16" s="38">
        <v>0.593999981880188</v>
      </c>
      <c r="M16" s="38">
        <v>0.6499999761581421</v>
      </c>
      <c r="N16" s="80">
        <f>VLOOKUP('Hide - Control'!B$3,'All practice data'!A:CA,A16+29,FALSE)</f>
        <v>0.549934855265394</v>
      </c>
      <c r="O16" s="80">
        <f>VLOOKUP('Hide - Control'!C$3,'All practice data'!A:CA,A16+29,FALSE)</f>
        <v>0.5752927626212945</v>
      </c>
      <c r="P16" s="38">
        <f>VLOOKUP('Hide - Control'!$B$4,'All practice data'!B:BC,A16+2,FALSE)</f>
        <v>9708</v>
      </c>
      <c r="Q16" s="38">
        <f>VLOOKUP('Hide - Control'!$B$4,'All practice data'!B:BJ,61,FALSE)</f>
        <v>17653</v>
      </c>
      <c r="R16" s="38">
        <f t="shared" si="17"/>
        <v>0.5425857266247344</v>
      </c>
      <c r="S16" s="38">
        <f t="shared" si="18"/>
        <v>0.5572622552476295</v>
      </c>
      <c r="T16" s="53">
        <f aca="true" t="shared" si="19" ref="T16:T31">IF($C16=1,M16,I16)</f>
        <v>0.6499999761581421</v>
      </c>
      <c r="U16" s="51">
        <f aca="true" t="shared" si="20" ref="U16:U31">IF($C16=1,I16,M16)</f>
        <v>0.30399999022483826</v>
      </c>
      <c r="V16" s="7"/>
      <c r="W16" s="27">
        <f t="shared" si="2"/>
        <v>0.30399999022483826</v>
      </c>
      <c r="X16" s="27">
        <f t="shared" si="3"/>
        <v>0.7580000460147858</v>
      </c>
      <c r="Y16" s="27">
        <f t="shared" si="4"/>
        <v>0.30399999022483826</v>
      </c>
      <c r="Z16" s="27">
        <f t="shared" si="5"/>
        <v>0.7580000460147858</v>
      </c>
      <c r="AA16" s="32">
        <f t="shared" si="6"/>
        <v>0</v>
      </c>
      <c r="AB16" s="33">
        <f t="shared" si="7"/>
        <v>0.38986782868576897</v>
      </c>
      <c r="AC16" s="33">
        <v>0.5</v>
      </c>
      <c r="AD16" s="33">
        <f t="shared" si="8"/>
        <v>0.6387664229484681</v>
      </c>
      <c r="AE16" s="33">
        <f t="shared" si="9"/>
        <v>0.7621144128083276</v>
      </c>
      <c r="AF16" s="33">
        <f t="shared" si="10"/>
        <v>-999</v>
      </c>
      <c r="AG16" s="33">
        <f t="shared" si="11"/>
        <v>-999</v>
      </c>
      <c r="AH16" s="33">
        <f t="shared" si="12"/>
        <v>0.6607774733709718</v>
      </c>
      <c r="AI16" s="34">
        <f t="shared" si="13"/>
        <v>0.597561099247916</v>
      </c>
      <c r="AJ16" s="4">
        <v>12.386010120876215</v>
      </c>
      <c r="AK16" s="32">
        <f t="shared" si="14"/>
        <v>-999</v>
      </c>
      <c r="AL16" s="34">
        <f t="shared" si="15"/>
        <v>0.6607774733709718</v>
      </c>
      <c r="AY16" s="103" t="s">
        <v>328</v>
      </c>
      <c r="AZ16" s="103" t="s">
        <v>349</v>
      </c>
      <c r="BA16" s="103" t="s">
        <v>511</v>
      </c>
      <c r="BB16" s="10">
        <v>165919</v>
      </c>
      <c r="BF16" s="252"/>
    </row>
    <row r="17" spans="1:58" ht="12.75">
      <c r="A17" s="21">
        <v>12</v>
      </c>
      <c r="B17" s="74" t="str">
        <f>'Indicator chart'!D23</f>
        <v>Two-week wait referrals (Number per 100,000 population)</v>
      </c>
      <c r="C17" s="21">
        <v>1</v>
      </c>
      <c r="D17" s="46">
        <f>IF(LEFT(VLOOKUP($B17,'Indicator chart'!$D$1:$J$36,4,FALSE),1)=" "," ",VLOOKUP($B17,'Indicator chart'!$D$1:$J$36,4,FALSE))</f>
        <v>100</v>
      </c>
      <c r="E17" s="38">
        <f>IF(LEFT(VLOOKUP($B17,'Indicator chart'!$D$1:$J$36,5,FALSE),1)=" "," ",VLOOKUP($B17,'Indicator chart'!$D$1:$J$36,5,FALSE))</f>
        <v>1036.8066355624676</v>
      </c>
      <c r="F17" s="38">
        <f>IF(LEFT(VLOOKUP($B17,'Indicator chart'!$D$1:$J$36,6,FALSE),1)=" "," ",VLOOKUP($B17,'Indicator chart'!$D$1:$J$36,6,FALSE))</f>
        <v>843.5644541838845</v>
      </c>
      <c r="G17" s="38">
        <f>IF(LEFT(VLOOKUP($B17,'Indicator chart'!$D$1:$J$36,7,FALSE),1)=" "," ",VLOOKUP($B17,'Indicator chart'!$D$1:$J$36,7,FALSE))</f>
        <v>1261.050775239046</v>
      </c>
      <c r="H17" s="50">
        <f t="shared" si="0"/>
        <v>1</v>
      </c>
      <c r="I17" s="38">
        <v>309.1990051269531</v>
      </c>
      <c r="J17" s="38">
        <v>1190.2149658203125</v>
      </c>
      <c r="K17" s="38">
        <v>1490.1419677734375</v>
      </c>
      <c r="L17" s="38">
        <v>1956.4720458984375</v>
      </c>
      <c r="M17" s="38">
        <v>3427.697021484375</v>
      </c>
      <c r="N17" s="80">
        <f>VLOOKUP('Hide - Control'!B$3,'All practice data'!A:CA,A17+29,FALSE)</f>
        <v>1683.015003839934</v>
      </c>
      <c r="O17" s="80">
        <f>VLOOKUP('Hide - Control'!C$3,'All practice data'!A:CA,A17+29,FALSE)</f>
        <v>1812.1669120472948</v>
      </c>
      <c r="P17" s="38">
        <f>VLOOKUP('Hide - Control'!$B$4,'All practice data'!B:BC,A17+2,FALSE)</f>
        <v>5391</v>
      </c>
      <c r="Q17" s="38">
        <f>VLOOKUP('Hide - Control'!$B$4,'All practice data'!B:BC,3,FALSE)</f>
        <v>320318</v>
      </c>
      <c r="R17" s="38">
        <f>100000*(P17*(1-1/(9*P17)-1.96/(3*SQRT(P17)))^3)/Q17</f>
        <v>1638.384165912207</v>
      </c>
      <c r="S17" s="38">
        <f>100000*((P17+1)*(1-1/(9*(P17+1))+1.96/(3*SQRT(P17+1)))^3)/Q17</f>
        <v>1728.553598364593</v>
      </c>
      <c r="T17" s="53">
        <f t="shared" si="19"/>
        <v>3427.697021484375</v>
      </c>
      <c r="U17" s="51">
        <f t="shared" si="20"/>
        <v>309.1990051269531</v>
      </c>
      <c r="V17" s="7"/>
      <c r="W17" s="27">
        <f t="shared" si="2"/>
        <v>-447.4130859375</v>
      </c>
      <c r="X17" s="27">
        <f t="shared" si="3"/>
        <v>3427.697021484375</v>
      </c>
      <c r="Y17" s="27">
        <f t="shared" si="4"/>
        <v>-447.4130859375</v>
      </c>
      <c r="Z17" s="27">
        <f t="shared" si="5"/>
        <v>3427.697021484375</v>
      </c>
      <c r="AA17" s="32">
        <f t="shared" si="6"/>
        <v>0.195249185207754</v>
      </c>
      <c r="AB17" s="33">
        <f t="shared" si="7"/>
        <v>0.4226016826260796</v>
      </c>
      <c r="AC17" s="33">
        <v>0.5</v>
      </c>
      <c r="AD17" s="33">
        <f t="shared" si="8"/>
        <v>0.6203398265334068</v>
      </c>
      <c r="AE17" s="33">
        <f t="shared" si="9"/>
        <v>1</v>
      </c>
      <c r="AF17" s="33">
        <f t="shared" si="10"/>
        <v>-999</v>
      </c>
      <c r="AG17" s="33">
        <f t="shared" si="11"/>
        <v>-999</v>
      </c>
      <c r="AH17" s="33">
        <f t="shared" si="12"/>
        <v>0.38301356099721884</v>
      </c>
      <c r="AI17" s="34">
        <f t="shared" si="13"/>
        <v>0.5831008501299338</v>
      </c>
      <c r="AJ17" s="4">
        <v>13.462005546258133</v>
      </c>
      <c r="AK17" s="32">
        <f t="shared" si="14"/>
        <v>0.38301356099721884</v>
      </c>
      <c r="AL17" s="34">
        <f t="shared" si="15"/>
        <v>-999</v>
      </c>
      <c r="AY17" s="103" t="s">
        <v>103</v>
      </c>
      <c r="AZ17" s="103" t="s">
        <v>104</v>
      </c>
      <c r="BA17" s="103" t="s">
        <v>330</v>
      </c>
      <c r="BB17" s="10">
        <v>140964</v>
      </c>
      <c r="BF17" s="252"/>
    </row>
    <row r="18" spans="1:58" ht="12.75">
      <c r="A18" s="21">
        <v>13</v>
      </c>
      <c r="B18" s="74" t="str">
        <f>'Indicator chart'!D24</f>
        <v>Two-week wait referrals (Indirectly age standardised referral ratio)</v>
      </c>
      <c r="C18" s="21">
        <v>1</v>
      </c>
      <c r="D18" s="46">
        <f>IF(LEFT(VLOOKUP($B18,'Indicator chart'!$D$1:$J$36,4,FALSE),1)=" "," ",VLOOKUP($B18,'Indicator chart'!$D$1:$J$36,4,FALSE))</f>
        <v>100</v>
      </c>
      <c r="E18" s="80">
        <f>IF(LEFT(VLOOKUP($B18,'Indicator chart'!$D$1:$J$36,5,FALSE),1)=" "," ",VLOOKUP($B18,'Indicator chart'!$D$1:$J$36,5,FALSE))</f>
        <v>0.5183720779000001</v>
      </c>
      <c r="F18" s="81">
        <f>IF(LEFT(VLOOKUP($B18,'Indicator chart'!$D$1:$J$36,6,FALSE),1)=" "," ",VLOOKUP($B18,'Indicator chart'!$D$1:$J$36,6,FALSE))</f>
        <v>0.4217681885</v>
      </c>
      <c r="G18" s="38">
        <f>IF(LEFT(VLOOKUP($B18,'Indicator chart'!$D$1:$J$36,7,FALSE),1)=" "," ",VLOOKUP($B18,'Indicator chart'!$D$1:$J$36,7,FALSE))</f>
        <v>0.6304793167</v>
      </c>
      <c r="H18" s="50">
        <f>IF(LEFT(F18,1)=" ",4,IF(AND(ABS(N18-E18)&gt;SQRT((E18-G18)^2+(N18-R18)^2),E18&lt;N18),1,IF(AND(ABS(N18-E18)&gt;SQRT((E18-F18)^2+(N18-S18)^2),E18&gt;N18),3,2)))</f>
        <v>1</v>
      </c>
      <c r="I18" s="38">
        <v>0.13699999451637268</v>
      </c>
      <c r="J18" s="38"/>
      <c r="K18" s="38">
        <v>1</v>
      </c>
      <c r="L18" s="38"/>
      <c r="M18" s="38">
        <v>1.687000036239624</v>
      </c>
      <c r="N18" s="80">
        <v>1</v>
      </c>
      <c r="O18" s="80">
        <f>VLOOKUP('Hide - Control'!C$3,'All practice data'!A:CA,A18+29,FALSE)</f>
        <v>1</v>
      </c>
      <c r="P18" s="38">
        <f>VLOOKUP('Hide - Control'!$B$4,'All practice data'!B:BC,A18+2,FALSE)</f>
        <v>5391</v>
      </c>
      <c r="Q18" s="38">
        <f>VLOOKUP('Hide - Control'!$B$4,'All practice data'!B:BC,14,FALSE)</f>
        <v>5391</v>
      </c>
      <c r="R18" s="81">
        <v>1</v>
      </c>
      <c r="S18" s="38">
        <v>1</v>
      </c>
      <c r="T18" s="53">
        <f t="shared" si="19"/>
        <v>1.687000036239624</v>
      </c>
      <c r="U18" s="51">
        <f t="shared" si="20"/>
        <v>0.13699999451637268</v>
      </c>
      <c r="V18" s="7"/>
      <c r="W18" s="27">
        <f>IF((K18-I18)&gt;(M18-K18),I18,(K18-(M18-K18)))</f>
        <v>0.13699999451637268</v>
      </c>
      <c r="X18" s="27">
        <f t="shared" si="3"/>
        <v>1.8630000054836273</v>
      </c>
      <c r="Y18" s="27">
        <f t="shared" si="4"/>
        <v>0.13699999451637268</v>
      </c>
      <c r="Z18" s="27">
        <f t="shared" si="5"/>
        <v>1.8630000054836273</v>
      </c>
      <c r="AA18" s="32" t="s">
        <v>330</v>
      </c>
      <c r="AB18" s="33" t="s">
        <v>330</v>
      </c>
      <c r="AC18" s="33">
        <v>0.5</v>
      </c>
      <c r="AD18" s="33" t="s">
        <v>330</v>
      </c>
      <c r="AE18" s="33" t="s">
        <v>330</v>
      </c>
      <c r="AF18" s="33">
        <f t="shared" si="10"/>
        <v>-999</v>
      </c>
      <c r="AG18" s="33">
        <f t="shared" si="11"/>
        <v>-999</v>
      </c>
      <c r="AH18" s="33">
        <f t="shared" si="12"/>
        <v>0.2209571732099269</v>
      </c>
      <c r="AI18" s="34">
        <v>0.5</v>
      </c>
      <c r="AJ18" s="4">
        <v>14.538000971640056</v>
      </c>
      <c r="AK18" s="32">
        <f t="shared" si="14"/>
        <v>0.2209571732099269</v>
      </c>
      <c r="AL18" s="34">
        <f t="shared" si="15"/>
        <v>-999</v>
      </c>
      <c r="AY18" s="103" t="s">
        <v>105</v>
      </c>
      <c r="AZ18" s="103" t="s">
        <v>106</v>
      </c>
      <c r="BA18" s="103" t="s">
        <v>330</v>
      </c>
      <c r="BB18" s="10">
        <v>293119</v>
      </c>
      <c r="BE18" s="70"/>
      <c r="BF18" s="239"/>
    </row>
    <row r="19" spans="1:58" ht="12.75">
      <c r="A19" s="21">
        <v>14</v>
      </c>
      <c r="B19" s="74" t="str">
        <f>'Indicator chart'!D25</f>
        <v>Two-week referrals with cancer (Conversion rate: % of all TWW referrals with cancer)</v>
      </c>
      <c r="C19" s="21">
        <v>1</v>
      </c>
      <c r="D19" s="46">
        <f>IF(LEFT(VLOOKUP($B19,'Indicator chart'!$D$1:$J$36,4,FALSE),1)=" "," ",VLOOKUP($B19,'Indicator chart'!$D$1:$J$36,4,FALSE))</f>
        <v>13</v>
      </c>
      <c r="E19" s="38">
        <f>IF(LEFT(VLOOKUP($B19,'Indicator chart'!$D$1:$J$36,5,FALSE),1)=" "," ",VLOOKUP($B19,'Indicator chart'!$D$1:$J$36,5,FALSE))</f>
        <v>0.13</v>
      </c>
      <c r="F19" s="38">
        <f>IF(LEFT(VLOOKUP($B19,'Indicator chart'!$D$1:$J$36,6,FALSE),1)=" "," ",VLOOKUP($B19,'Indicator chart'!$D$1:$J$36,6,FALSE))</f>
        <v>0.07757093858414262</v>
      </c>
      <c r="G19" s="38">
        <f>IF(LEFT(VLOOKUP($B19,'Indicator chart'!$D$1:$J$36,7,FALSE),1)=" "," ",VLOOKUP($B19,'Indicator chart'!$D$1:$J$36,7,FALSE))</f>
        <v>0.2098052189480988</v>
      </c>
      <c r="H19" s="50">
        <f t="shared" si="0"/>
        <v>2</v>
      </c>
      <c r="I19" s="38">
        <v>0.02070442959666252</v>
      </c>
      <c r="J19" s="38">
        <v>0.07999999821186066</v>
      </c>
      <c r="K19" s="38">
        <v>0.11400000005960464</v>
      </c>
      <c r="L19" s="38">
        <v>0.1420000046491623</v>
      </c>
      <c r="M19" s="38">
        <v>0.2647058963775635</v>
      </c>
      <c r="N19" s="80">
        <f>VLOOKUP('Hide - Control'!B$3,'All practice data'!A:CA,A19+29,FALSE)</f>
        <v>0.10239287701725097</v>
      </c>
      <c r="O19" s="80">
        <f>VLOOKUP('Hide - Control'!C$3,'All practice data'!A:CA,A19+29,FALSE)</f>
        <v>0.10919341638628717</v>
      </c>
      <c r="P19" s="38">
        <f>VLOOKUP('Hide - Control'!$B$4,'All practice data'!B:BC,A19+2,FALSE)</f>
        <v>552</v>
      </c>
      <c r="Q19" s="38">
        <f>VLOOKUP('Hide - Control'!$B$4,'All practice data'!B:BC,15,FALSE)</f>
        <v>5391</v>
      </c>
      <c r="R19" s="38">
        <f>+((2*P19+1.96^2-1.96*SQRT(1.96^2+4*P19*(1-P19/Q19)))/(2*(Q19+1.96^2)))</f>
        <v>0.09458112557470356</v>
      </c>
      <c r="S19" s="38">
        <f>+((2*P19+1.96^2+1.96*SQRT(1.96^2+4*P19*(1-P19/Q19)))/(2*(Q19+1.96^2)))</f>
        <v>0.1107708906920947</v>
      </c>
      <c r="T19" s="53">
        <f t="shared" si="19"/>
        <v>0.2647058963775635</v>
      </c>
      <c r="U19" s="51">
        <f t="shared" si="20"/>
        <v>0.02070442959666252</v>
      </c>
      <c r="V19" s="7"/>
      <c r="W19" s="27">
        <f t="shared" si="2"/>
        <v>-0.03670589625835419</v>
      </c>
      <c r="X19" s="27">
        <f t="shared" si="3"/>
        <v>0.2647058963775635</v>
      </c>
      <c r="Y19" s="27">
        <f t="shared" si="4"/>
        <v>-0.03670589625835419</v>
      </c>
      <c r="Z19" s="27">
        <f t="shared" si="5"/>
        <v>0.2647058963775635</v>
      </c>
      <c r="AA19" s="32">
        <f t="shared" si="6"/>
        <v>0.19047139912128117</v>
      </c>
      <c r="AB19" s="33">
        <f t="shared" si="7"/>
        <v>0.38719750627403826</v>
      </c>
      <c r="AC19" s="33">
        <v>0.5</v>
      </c>
      <c r="AD19" s="33">
        <f t="shared" si="8"/>
        <v>0.5928961814821211</v>
      </c>
      <c r="AE19" s="33">
        <f t="shared" si="9"/>
        <v>1</v>
      </c>
      <c r="AF19" s="33">
        <f t="shared" si="10"/>
        <v>-999</v>
      </c>
      <c r="AG19" s="33">
        <f t="shared" si="11"/>
        <v>0.5530835233766787</v>
      </c>
      <c r="AH19" s="33">
        <f t="shared" si="12"/>
        <v>-999</v>
      </c>
      <c r="AI19" s="34">
        <f t="shared" si="13"/>
        <v>0.4840531001415612</v>
      </c>
      <c r="AJ19" s="4">
        <v>15.61399639702198</v>
      </c>
      <c r="AK19" s="32">
        <f t="shared" si="14"/>
        <v>-999</v>
      </c>
      <c r="AL19" s="34">
        <f t="shared" si="15"/>
        <v>-999</v>
      </c>
      <c r="AY19" s="103" t="s">
        <v>270</v>
      </c>
      <c r="AZ19" s="103" t="s">
        <v>450</v>
      </c>
      <c r="BA19" s="103" t="s">
        <v>330</v>
      </c>
      <c r="BB19" s="10">
        <v>366645</v>
      </c>
      <c r="BE19" s="70"/>
      <c r="BF19" s="249"/>
    </row>
    <row r="20" spans="1:58" ht="12.75">
      <c r="A20" s="21">
        <v>15</v>
      </c>
      <c r="B20" s="74" t="str">
        <f>'Indicator chart'!D26</f>
        <v>Number of new cancer cases treated (% of which are TWW referrals)</v>
      </c>
      <c r="C20" s="21">
        <v>1</v>
      </c>
      <c r="D20" s="46">
        <f>IF(LEFT(VLOOKUP($B20,'Indicator chart'!$D$1:$J$36,4,FALSE),1)=" "," ",VLOOKUP($B20,'Indicator chart'!$D$1:$J$36,4,FALSE))</f>
        <v>36</v>
      </c>
      <c r="E20" s="38">
        <f>IF(LEFT(VLOOKUP($B20,'Indicator chart'!$D$1:$J$36,5,FALSE),1)=" "," ",VLOOKUP($B20,'Indicator chart'!$D$1:$J$36,5,FALSE))</f>
        <v>0.3611111111111111</v>
      </c>
      <c r="F20" s="38">
        <f>IF(LEFT(VLOOKUP($B20,'Indicator chart'!$D$1:$J$36,6,FALSE),1)=" "," ",VLOOKUP($B20,'Indicator chart'!$D$1:$J$36,6,FALSE))</f>
        <v>0.22475386792181323</v>
      </c>
      <c r="G20" s="38">
        <f>IF(LEFT(VLOOKUP($B20,'Indicator chart'!$D$1:$J$36,7,FALSE),1)=" "," ",VLOOKUP($B20,'Indicator chart'!$D$1:$J$36,7,FALSE))</f>
        <v>0.5242521960916802</v>
      </c>
      <c r="H20" s="50">
        <f t="shared" si="0"/>
        <v>2</v>
      </c>
      <c r="I20" s="38">
        <v>0.09238772839307785</v>
      </c>
      <c r="J20" s="38">
        <v>0.32100000977516174</v>
      </c>
      <c r="K20" s="38">
        <v>0.41200000047683716</v>
      </c>
      <c r="L20" s="38">
        <v>0.5</v>
      </c>
      <c r="M20" s="38">
        <v>0.6666666865348816</v>
      </c>
      <c r="N20" s="80">
        <f>VLOOKUP('Hide - Control'!B$3,'All practice data'!A:CA,A20+29,FALSE)</f>
        <v>0.4150375939849624</v>
      </c>
      <c r="O20" s="80">
        <f>VLOOKUP('Hide - Control'!C$3,'All practice data'!A:CA,A20+29,FALSE)</f>
        <v>0.4534552930810221</v>
      </c>
      <c r="P20" s="38">
        <f>VLOOKUP('Hide - Control'!$B$4,'All practice data'!B:BC,A20+1,FALSE)</f>
        <v>552</v>
      </c>
      <c r="Q20" s="38">
        <f>VLOOKUP('Hide - Control'!$B$4,'All practice data'!B:BC,A20+2,FALSE)</f>
        <v>1330</v>
      </c>
      <c r="R20" s="38">
        <f>+((2*P20+1.96^2-1.96*SQRT(1.96^2+4*P20*(1-P20/Q20)))/(2*(Q20+1.96^2)))</f>
        <v>0.3888381065696472</v>
      </c>
      <c r="S20" s="38">
        <f>+((2*P20+1.96^2+1.96*SQRT(1.96^2+4*P20*(1-P20/Q20)))/(2*(Q20+1.96^2)))</f>
        <v>0.44172648220911037</v>
      </c>
      <c r="T20" s="53">
        <f t="shared" si="19"/>
        <v>0.6666666865348816</v>
      </c>
      <c r="U20" s="51">
        <f t="shared" si="20"/>
        <v>0.09238772839307785</v>
      </c>
      <c r="V20" s="7"/>
      <c r="W20" s="27">
        <f t="shared" si="2"/>
        <v>0.09238772839307785</v>
      </c>
      <c r="X20" s="27">
        <f t="shared" si="3"/>
        <v>0.7316122725605965</v>
      </c>
      <c r="Y20" s="27">
        <f t="shared" si="4"/>
        <v>0.09238772839307785</v>
      </c>
      <c r="Z20" s="27">
        <f t="shared" si="5"/>
        <v>0.7316122725605965</v>
      </c>
      <c r="AA20" s="32">
        <f t="shared" si="6"/>
        <v>0</v>
      </c>
      <c r="AB20" s="33">
        <f t="shared" si="7"/>
        <v>0.3576400241010967</v>
      </c>
      <c r="AC20" s="33">
        <v>0.5</v>
      </c>
      <c r="AD20" s="33">
        <f t="shared" si="8"/>
        <v>0.6376668032010064</v>
      </c>
      <c r="AE20" s="33">
        <f t="shared" si="9"/>
        <v>0.8983994175156471</v>
      </c>
      <c r="AF20" s="33">
        <f t="shared" si="10"/>
        <v>-999</v>
      </c>
      <c r="AG20" s="33">
        <f t="shared" si="11"/>
        <v>0.4203896505069276</v>
      </c>
      <c r="AH20" s="33">
        <f t="shared" si="12"/>
        <v>-999</v>
      </c>
      <c r="AI20" s="34">
        <f t="shared" si="13"/>
        <v>0.5648524731761879</v>
      </c>
      <c r="AJ20" s="4">
        <v>16.689991822403904</v>
      </c>
      <c r="AK20" s="32">
        <f t="shared" si="14"/>
        <v>-999</v>
      </c>
      <c r="AL20" s="34">
        <f t="shared" si="15"/>
        <v>-999</v>
      </c>
      <c r="AY20" s="103" t="s">
        <v>211</v>
      </c>
      <c r="AZ20" s="103" t="s">
        <v>431</v>
      </c>
      <c r="BA20" s="103" t="s">
        <v>330</v>
      </c>
      <c r="BB20" s="10">
        <v>537833</v>
      </c>
      <c r="BE20" s="70"/>
      <c r="BF20" s="241"/>
    </row>
    <row r="21" spans="1:58" ht="12.75">
      <c r="A21" s="21">
        <v>16</v>
      </c>
      <c r="B21" s="74" t="str">
        <f>'Indicator chart'!D27</f>
        <v>Two-week wait referrals with suspected breast cancer (Number per 100,000 population)</v>
      </c>
      <c r="C21" s="21">
        <v>1</v>
      </c>
      <c r="D21" s="46">
        <f>IF(LEFT(VLOOKUP($B21,'Indicator chart'!$D$1:$J$36,4,FALSE),1)=" "," ",VLOOKUP($B21,'Indicator chart'!$D$1:$J$36,4,FALSE))</f>
        <v>25</v>
      </c>
      <c r="E21" s="38">
        <f>IF(LEFT(VLOOKUP($B21,'Indicator chart'!$D$1:$J$36,5,FALSE),1)=" "," ",VLOOKUP($B21,'Indicator chart'!$D$1:$J$36,5,FALSE))</f>
        <v>259.2016588906169</v>
      </c>
      <c r="F21" s="38">
        <f>IF(LEFT(VLOOKUP($B21,'Indicator chart'!$D$1:$J$36,6,FALSE),1)=" "," ",VLOOKUP($B21,'Indicator chart'!$D$1:$J$36,6,FALSE))</f>
        <v>167.69446570822495</v>
      </c>
      <c r="G21" s="38">
        <f>IF(LEFT(VLOOKUP($B21,'Indicator chart'!$D$1:$J$36,7,FALSE),1)=" "," ",VLOOKUP($B21,'Indicator chart'!$D$1:$J$36,7,FALSE))</f>
        <v>382.65093460824954</v>
      </c>
      <c r="H21" s="50">
        <f t="shared" si="0"/>
        <v>1</v>
      </c>
      <c r="I21" s="38">
        <v>61.46357345581055</v>
      </c>
      <c r="J21" s="38">
        <v>327.1820068359375</v>
      </c>
      <c r="K21" s="38">
        <v>457.9519958496094</v>
      </c>
      <c r="L21" s="38">
        <v>579.3170166015625</v>
      </c>
      <c r="M21" s="38">
        <v>882.35302734375</v>
      </c>
      <c r="N21" s="80">
        <f>VLOOKUP('Hide - Control'!B$3,'All practice data'!A:CA,A21+29,FALSE)</f>
        <v>474.84062712679275</v>
      </c>
      <c r="O21" s="80">
        <f>VLOOKUP('Hide - Control'!C$3,'All practice data'!A:CA,A21+29,FALSE)</f>
        <v>377.7293140102421</v>
      </c>
      <c r="P21" s="38">
        <f>VLOOKUP('Hide - Control'!$B$4,'All practice data'!B:BC,A21+2,FALSE)</f>
        <v>1521</v>
      </c>
      <c r="Q21" s="38">
        <f>VLOOKUP('Hide - Control'!$B$4,'All practice data'!B:BC,3,FALSE)</f>
        <v>320318</v>
      </c>
      <c r="R21" s="38">
        <f aca="true" t="shared" si="21" ref="R21:R27">100000*(P21*(1-1/(9*P21)-1.96/(3*SQRT(P21)))^3)/Q21</f>
        <v>451.2737804094383</v>
      </c>
      <c r="S21" s="38">
        <f aca="true" t="shared" si="22" ref="S21:S27">100000*((P21+1)*(1-1/(9*(P21+1))+1.96/(3*SQRT(P21+1)))^3)/Q21</f>
        <v>499.3188765913238</v>
      </c>
      <c r="T21" s="53">
        <f t="shared" si="19"/>
        <v>882.35302734375</v>
      </c>
      <c r="U21" s="51">
        <f t="shared" si="20"/>
        <v>61.46357345581055</v>
      </c>
      <c r="V21" s="7"/>
      <c r="W21" s="27">
        <f t="shared" si="2"/>
        <v>33.55096435546875</v>
      </c>
      <c r="X21" s="27">
        <f t="shared" si="3"/>
        <v>882.35302734375</v>
      </c>
      <c r="Y21" s="27">
        <f t="shared" si="4"/>
        <v>33.55096435546875</v>
      </c>
      <c r="Z21" s="27">
        <f t="shared" si="5"/>
        <v>882.35302734375</v>
      </c>
      <c r="AA21" s="32">
        <f t="shared" si="6"/>
        <v>0.032884709306752906</v>
      </c>
      <c r="AB21" s="33">
        <f t="shared" si="7"/>
        <v>0.3459358256584759</v>
      </c>
      <c r="AC21" s="33">
        <v>0.5</v>
      </c>
      <c r="AD21" s="33">
        <f t="shared" si="8"/>
        <v>0.6429838899362202</v>
      </c>
      <c r="AE21" s="33">
        <f t="shared" si="9"/>
        <v>1</v>
      </c>
      <c r="AF21" s="33">
        <f t="shared" si="10"/>
        <v>-999</v>
      </c>
      <c r="AG21" s="33">
        <f t="shared" si="11"/>
        <v>-999</v>
      </c>
      <c r="AH21" s="33">
        <f t="shared" si="12"/>
        <v>0.26584607221703177</v>
      </c>
      <c r="AI21" s="34">
        <f t="shared" si="13"/>
        <v>0.4054871738212601</v>
      </c>
      <c r="AJ21" s="4">
        <v>17.765987247785823</v>
      </c>
      <c r="AK21" s="32">
        <f t="shared" si="14"/>
        <v>0.26584607221703177</v>
      </c>
      <c r="AL21" s="34">
        <f t="shared" si="15"/>
        <v>-999</v>
      </c>
      <c r="AY21" s="103" t="s">
        <v>123</v>
      </c>
      <c r="AZ21" s="103" t="s">
        <v>405</v>
      </c>
      <c r="BA21" s="103" t="s">
        <v>330</v>
      </c>
      <c r="BB21" s="10">
        <v>345701</v>
      </c>
      <c r="BE21" s="70"/>
      <c r="BF21" s="241"/>
    </row>
    <row r="22" spans="1:58" ht="12.75">
      <c r="A22" s="21">
        <v>17</v>
      </c>
      <c r="B22" s="74" t="str">
        <f>'Indicator chart'!D28</f>
        <v>Two-week wait referrals with suspected lower GI cancer (Number per 100,000 population)</v>
      </c>
      <c r="C22" s="21">
        <v>1</v>
      </c>
      <c r="D22" s="46">
        <f>IF(LEFT(VLOOKUP($B22,'Indicator chart'!$D$1:$J$36,4,FALSE),1)=" "," ",VLOOKUP($B22,'Indicator chart'!$D$1:$J$36,4,FALSE))</f>
        <v>21</v>
      </c>
      <c r="E22" s="38">
        <f>IF(LEFT(VLOOKUP($B22,'Indicator chart'!$D$1:$J$36,5,FALSE),1)=" "," ",VLOOKUP($B22,'Indicator chart'!$D$1:$J$36,5,FALSE))</f>
        <v>217.7293934681182</v>
      </c>
      <c r="F22" s="38">
        <f>IF(LEFT(VLOOKUP($B22,'Indicator chart'!$D$1:$J$36,6,FALSE),1)=" "," ",VLOOKUP($B22,'Indicator chart'!$D$1:$J$36,6,FALSE))</f>
        <v>134.72552267756518</v>
      </c>
      <c r="G22" s="38">
        <f>IF(LEFT(VLOOKUP($B22,'Indicator chart'!$D$1:$J$36,7,FALSE),1)=" "," ",VLOOKUP($B22,'Indicator chart'!$D$1:$J$36,7,FALSE))</f>
        <v>332.8404106178924</v>
      </c>
      <c r="H22" s="50">
        <f t="shared" si="0"/>
        <v>2</v>
      </c>
      <c r="I22" s="38">
        <v>18.07059669494629</v>
      </c>
      <c r="J22" s="38">
        <v>152.02000427246094</v>
      </c>
      <c r="K22" s="38">
        <v>260.7560119628906</v>
      </c>
      <c r="L22" s="38">
        <v>380.24200439453125</v>
      </c>
      <c r="M22" s="38">
        <v>673.2979736328125</v>
      </c>
      <c r="N22" s="80">
        <f>VLOOKUP('Hide - Control'!B$3,'All practice data'!A:CA,A22+29,FALSE)</f>
        <v>309.69224333318766</v>
      </c>
      <c r="O22" s="80">
        <f>VLOOKUP('Hide - Control'!C$3,'All practice data'!A:CA,A22+29,FALSE)</f>
        <v>282.45290788403287</v>
      </c>
      <c r="P22" s="38">
        <f>VLOOKUP('Hide - Control'!$B$4,'All practice data'!B:BC,A22+2,FALSE)</f>
        <v>992</v>
      </c>
      <c r="Q22" s="38">
        <f>VLOOKUP('Hide - Control'!$B$4,'All practice data'!B:BC,3,FALSE)</f>
        <v>320318</v>
      </c>
      <c r="R22" s="38">
        <f t="shared" si="21"/>
        <v>290.71730159278167</v>
      </c>
      <c r="S22" s="38">
        <f t="shared" si="22"/>
        <v>329.5804330383053</v>
      </c>
      <c r="T22" s="53">
        <f t="shared" si="19"/>
        <v>673.2979736328125</v>
      </c>
      <c r="U22" s="51">
        <f t="shared" si="20"/>
        <v>18.07059669494629</v>
      </c>
      <c r="V22" s="7"/>
      <c r="W22" s="27">
        <f t="shared" si="2"/>
        <v>-151.78594970703125</v>
      </c>
      <c r="X22" s="27">
        <f t="shared" si="3"/>
        <v>673.2979736328125</v>
      </c>
      <c r="Y22" s="27">
        <f t="shared" si="4"/>
        <v>-151.78594970703125</v>
      </c>
      <c r="Z22" s="27">
        <f t="shared" si="5"/>
        <v>673.2979736328125</v>
      </c>
      <c r="AA22" s="32">
        <f t="shared" si="6"/>
        <v>0.20586578116128842</v>
      </c>
      <c r="AB22" s="33">
        <f t="shared" si="7"/>
        <v>0.3682121847068854</v>
      </c>
      <c r="AC22" s="33">
        <v>0.5</v>
      </c>
      <c r="AD22" s="33">
        <f t="shared" si="8"/>
        <v>0.6448167744536523</v>
      </c>
      <c r="AE22" s="33">
        <f t="shared" si="9"/>
        <v>1</v>
      </c>
      <c r="AF22" s="33">
        <f t="shared" si="10"/>
        <v>-999</v>
      </c>
      <c r="AG22" s="33">
        <f t="shared" si="11"/>
        <v>0.44785182782303445</v>
      </c>
      <c r="AH22" s="33">
        <f t="shared" si="12"/>
        <v>-999</v>
      </c>
      <c r="AI22" s="34">
        <f t="shared" si="13"/>
        <v>0.5262965927554566</v>
      </c>
      <c r="AJ22" s="4">
        <v>18.841982673167745</v>
      </c>
      <c r="AK22" s="32">
        <f t="shared" si="14"/>
        <v>-999</v>
      </c>
      <c r="AL22" s="34">
        <f t="shared" si="15"/>
        <v>-999</v>
      </c>
      <c r="AY22" s="103" t="s">
        <v>149</v>
      </c>
      <c r="AZ22" s="103" t="s">
        <v>415</v>
      </c>
      <c r="BA22" s="103" t="s">
        <v>330</v>
      </c>
      <c r="BB22" s="10">
        <v>295570</v>
      </c>
      <c r="BE22" s="70"/>
      <c r="BF22" s="239"/>
    </row>
    <row r="23" spans="1:58" ht="12.75">
      <c r="A23" s="21">
        <v>18</v>
      </c>
      <c r="B23" s="74" t="str">
        <f>'Indicator chart'!D29</f>
        <v>Two-week wait referrals with suspected lung cancer (Number per 100,000 population)</v>
      </c>
      <c r="C23" s="21">
        <v>1</v>
      </c>
      <c r="D23" s="46" t="str">
        <f>IF(LEFT(VLOOKUP($B23,'Indicator chart'!$D$1:$J$36,4,FALSE),1)=" "," ",VLOOKUP($B23,'Indicator chart'!$D$1:$J$36,4,FALSE))</f>
        <v> </v>
      </c>
      <c r="E23" s="38" t="str">
        <f>IF(LEFT(VLOOKUP($B23,'Indicator chart'!$D$1:$J$36,5,FALSE),1)=" "," ",VLOOKUP($B23,'Indicator chart'!$D$1:$J$36,5,FALSE))</f>
        <v> </v>
      </c>
      <c r="F23" s="38" t="str">
        <f>IF(LEFT(VLOOKUP($B23,'Indicator chart'!$D$1:$J$36,6,FALSE),1)=" "," ",VLOOKUP($B23,'Indicator chart'!$D$1:$J$36,6,FALSE))</f>
        <v> </v>
      </c>
      <c r="G23" s="38" t="str">
        <f>IF(LEFT(VLOOKUP($B23,'Indicator chart'!$D$1:$J$36,7,FALSE),1)=" "," ",VLOOKUP($B23,'Indicator chart'!$D$1:$J$36,7,FALSE))</f>
        <v> </v>
      </c>
      <c r="H23" s="50">
        <f t="shared" si="0"/>
        <v>4</v>
      </c>
      <c r="I23" s="38">
        <v>3.248678207397461</v>
      </c>
      <c r="J23" s="38">
        <v>33.04199981689453</v>
      </c>
      <c r="K23" s="38">
        <v>50.150001525878906</v>
      </c>
      <c r="L23" s="38">
        <v>86.91000366210938</v>
      </c>
      <c r="M23" s="38">
        <v>124.89600372314453</v>
      </c>
      <c r="N23" s="80">
        <f>VLOOKUP('Hide - Control'!B$3,'All practice data'!A:CA,A23+29,FALSE)</f>
        <v>60.56481371636936</v>
      </c>
      <c r="O23" s="80">
        <f>VLOOKUP('Hide - Control'!C$3,'All practice data'!A:CA,A23+29,FALSE)</f>
        <v>70.46674929228394</v>
      </c>
      <c r="P23" s="38">
        <f>VLOOKUP('Hide - Control'!$B$4,'All practice data'!B:BC,A23+2,FALSE)</f>
        <v>194</v>
      </c>
      <c r="Q23" s="38">
        <f>VLOOKUP('Hide - Control'!$B$4,'All practice data'!B:BC,3,FALSE)</f>
        <v>320318</v>
      </c>
      <c r="R23" s="38">
        <f t="shared" si="21"/>
        <v>52.34119117035326</v>
      </c>
      <c r="S23" s="38">
        <f t="shared" si="22"/>
        <v>69.71364683133379</v>
      </c>
      <c r="T23" s="53">
        <f t="shared" si="19"/>
        <v>124.89600372314453</v>
      </c>
      <c r="U23" s="51">
        <f t="shared" si="20"/>
        <v>3.248678207397461</v>
      </c>
      <c r="V23" s="7"/>
      <c r="W23" s="27">
        <f t="shared" si="2"/>
        <v>-24.59600067138672</v>
      </c>
      <c r="X23" s="27">
        <f t="shared" si="3"/>
        <v>124.89600372314453</v>
      </c>
      <c r="Y23" s="27">
        <f t="shared" si="4"/>
        <v>-24.59600067138672</v>
      </c>
      <c r="Z23" s="27">
        <f t="shared" si="5"/>
        <v>124.89600372314453</v>
      </c>
      <c r="AA23" s="32">
        <f t="shared" si="6"/>
        <v>0.18626199435588542</v>
      </c>
      <c r="AB23" s="33">
        <f t="shared" si="7"/>
        <v>0.38555908539540446</v>
      </c>
      <c r="AC23" s="33">
        <v>0.5</v>
      </c>
      <c r="AD23" s="33">
        <f t="shared" si="8"/>
        <v>0.7458994531855727</v>
      </c>
      <c r="AE23" s="33">
        <f t="shared" si="9"/>
        <v>1</v>
      </c>
      <c r="AF23" s="33">
        <f t="shared" si="10"/>
        <v>-999</v>
      </c>
      <c r="AG23" s="33">
        <f t="shared" si="11"/>
        <v>-999</v>
      </c>
      <c r="AH23" s="33">
        <f t="shared" si="12"/>
        <v>-999</v>
      </c>
      <c r="AI23" s="34">
        <f t="shared" si="13"/>
        <v>0.6359052468972599</v>
      </c>
      <c r="AJ23" s="4">
        <v>19.917978098549675</v>
      </c>
      <c r="AK23" s="32">
        <f t="shared" si="14"/>
        <v>-999</v>
      </c>
      <c r="AL23" s="34">
        <f t="shared" si="15"/>
        <v>-999</v>
      </c>
      <c r="AY23" s="103" t="s">
        <v>264</v>
      </c>
      <c r="AZ23" s="103" t="s">
        <v>265</v>
      </c>
      <c r="BA23" s="103" t="s">
        <v>330</v>
      </c>
      <c r="BB23" s="10">
        <v>465441</v>
      </c>
      <c r="BE23" s="70"/>
      <c r="BF23" s="239"/>
    </row>
    <row r="24" spans="1:58" ht="12.75">
      <c r="A24" s="21">
        <v>19</v>
      </c>
      <c r="B24" s="74" t="str">
        <f>'Indicator chart'!D30</f>
        <v>Two-week wait referrals with suspected skin cancer (Number per 100,000 population)</v>
      </c>
      <c r="C24" s="21">
        <v>1</v>
      </c>
      <c r="D24" s="46">
        <f>IF(LEFT(VLOOKUP($B24,'Indicator chart'!$D$1:$J$36,4,FALSE),1)=" "," ",VLOOKUP($B24,'Indicator chart'!$D$1:$J$36,4,FALSE))</f>
        <v>8</v>
      </c>
      <c r="E24" s="38">
        <f>IF(LEFT(VLOOKUP($B24,'Indicator chart'!$D$1:$J$36,5,FALSE),1)=" "," ",VLOOKUP($B24,'Indicator chart'!$D$1:$J$36,5,FALSE))</f>
        <v>82.9445308449974</v>
      </c>
      <c r="F24" s="38">
        <f>IF(LEFT(VLOOKUP($B24,'Indicator chart'!$D$1:$J$36,6,FALSE),1)=" "," ",VLOOKUP($B24,'Indicator chart'!$D$1:$J$36,6,FALSE))</f>
        <v>35.714178990769454</v>
      </c>
      <c r="G24" s="38">
        <f>IF(LEFT(VLOOKUP($B24,'Indicator chart'!$D$1:$J$36,7,FALSE),1)=" "," ",VLOOKUP($B24,'Indicator chart'!$D$1:$J$36,7,FALSE))</f>
        <v>163.44383091737936</v>
      </c>
      <c r="H24" s="50">
        <f t="shared" si="0"/>
        <v>1</v>
      </c>
      <c r="I24" s="38">
        <v>27.3076171875</v>
      </c>
      <c r="J24" s="38">
        <v>97.41999816894531</v>
      </c>
      <c r="K24" s="38">
        <v>172.3249969482422</v>
      </c>
      <c r="L24" s="38">
        <v>327.9289855957031</v>
      </c>
      <c r="M24" s="38">
        <v>588.2349853515625</v>
      </c>
      <c r="N24" s="80">
        <f>VLOOKUP('Hide - Control'!B$3,'All practice data'!A:CA,A24+29,FALSE)</f>
        <v>231.02042345419238</v>
      </c>
      <c r="O24" s="80">
        <f>VLOOKUP('Hide - Control'!C$3,'All practice data'!A:CA,A24+29,FALSE)</f>
        <v>323.23046266988894</v>
      </c>
      <c r="P24" s="38">
        <f>VLOOKUP('Hide - Control'!$B$4,'All practice data'!B:BC,A24+2,FALSE)</f>
        <v>740</v>
      </c>
      <c r="Q24" s="38">
        <f>VLOOKUP('Hide - Control'!$B$4,'All practice data'!B:BC,3,FALSE)</f>
        <v>320318</v>
      </c>
      <c r="R24" s="38">
        <f t="shared" si="21"/>
        <v>214.67262282854026</v>
      </c>
      <c r="S24" s="38">
        <f t="shared" si="22"/>
        <v>248.2829815963733</v>
      </c>
      <c r="T24" s="53">
        <f t="shared" si="19"/>
        <v>588.2349853515625</v>
      </c>
      <c r="U24" s="51">
        <f t="shared" si="20"/>
        <v>27.3076171875</v>
      </c>
      <c r="V24" s="7"/>
      <c r="W24" s="27">
        <f t="shared" si="2"/>
        <v>-243.58499145507812</v>
      </c>
      <c r="X24" s="27">
        <f t="shared" si="3"/>
        <v>588.2349853515625</v>
      </c>
      <c r="Y24" s="27">
        <f t="shared" si="4"/>
        <v>-243.58499145507812</v>
      </c>
      <c r="Z24" s="27">
        <f t="shared" si="5"/>
        <v>588.2349853515625</v>
      </c>
      <c r="AA24" s="32">
        <f t="shared" si="6"/>
        <v>0.3256625426123278</v>
      </c>
      <c r="AB24" s="33">
        <f t="shared" si="7"/>
        <v>0.40995046901030513</v>
      </c>
      <c r="AC24" s="33">
        <v>0.5</v>
      </c>
      <c r="AD24" s="33">
        <f t="shared" si="8"/>
        <v>0.6870645007166396</v>
      </c>
      <c r="AE24" s="33">
        <f t="shared" si="9"/>
        <v>1</v>
      </c>
      <c r="AF24" s="33">
        <f t="shared" si="10"/>
        <v>-999</v>
      </c>
      <c r="AG24" s="33">
        <f t="shared" si="11"/>
        <v>-999</v>
      </c>
      <c r="AH24" s="33">
        <f t="shared" si="12"/>
        <v>0.3925483054081285</v>
      </c>
      <c r="AI24" s="34">
        <f t="shared" si="13"/>
        <v>0.6814160153991172</v>
      </c>
      <c r="AJ24" s="4">
        <v>20.99397352393159</v>
      </c>
      <c r="AK24" s="32">
        <f t="shared" si="14"/>
        <v>0.3925483054081285</v>
      </c>
      <c r="AL24" s="34">
        <f t="shared" si="15"/>
        <v>-999</v>
      </c>
      <c r="AY24" s="103" t="s">
        <v>65</v>
      </c>
      <c r="AZ24" s="103" t="s">
        <v>66</v>
      </c>
      <c r="BA24" s="103" t="s">
        <v>511</v>
      </c>
      <c r="BB24" s="10">
        <v>320318</v>
      </c>
      <c r="BE24" s="248"/>
      <c r="BF24" s="241"/>
    </row>
    <row r="25" spans="1:58" ht="12.75">
      <c r="A25" s="21">
        <v>20</v>
      </c>
      <c r="B25" s="74" t="str">
        <f>'Indicator chart'!D31</f>
        <v>In-patient or day-case colonoscopy procedures (Number per 100,000 population)</v>
      </c>
      <c r="C25" s="21">
        <v>1</v>
      </c>
      <c r="D25" s="46">
        <f>IF(LEFT(VLOOKUP($B25,'Indicator chart'!$D$1:$J$36,4,FALSE),1)=" "," ",VLOOKUP($B25,'Indicator chart'!$D$1:$J$36,4,FALSE))</f>
        <v>78</v>
      </c>
      <c r="E25" s="38">
        <f>IF(LEFT(VLOOKUP($B25,'Indicator chart'!$D$1:$J$36,5,FALSE),1)=" "," ",VLOOKUP($B25,'Indicator chart'!$D$1:$J$36,5,FALSE))</f>
        <v>808.7091757387248</v>
      </c>
      <c r="F25" s="38">
        <f>IF(LEFT(VLOOKUP($B25,'Indicator chart'!$D$1:$J$36,6,FALSE),1)=" "," ",VLOOKUP($B25,'Indicator chart'!$D$1:$J$36,6,FALSE))</f>
        <v>639.2255574437718</v>
      </c>
      <c r="G25" s="38">
        <f>IF(LEFT(VLOOKUP($B25,'Indicator chart'!$D$1:$J$36,7,FALSE),1)=" "," ",VLOOKUP($B25,'Indicator chart'!$D$1:$J$36,7,FALSE))</f>
        <v>1009.3222890677911</v>
      </c>
      <c r="H25" s="50">
        <f t="shared" si="0"/>
        <v>2</v>
      </c>
      <c r="I25" s="38">
        <v>400.4809875488281</v>
      </c>
      <c r="J25" s="38">
        <v>756.1669921875</v>
      </c>
      <c r="K25" s="38">
        <v>906.5830078125</v>
      </c>
      <c r="L25" s="38">
        <v>1080.1099853515625</v>
      </c>
      <c r="M25" s="38">
        <v>1680.6719970703125</v>
      </c>
      <c r="N25" s="80">
        <f>VLOOKUP('Hide - Control'!B$3,'All practice data'!A:CA,A25+29,FALSE)</f>
        <v>943.7496487865184</v>
      </c>
      <c r="O25" s="80">
        <f>VLOOKUP('Hide - Control'!C$3,'All practice data'!A:CA,A25+29,FALSE)</f>
        <v>562.6134400960308</v>
      </c>
      <c r="P25" s="38">
        <f>VLOOKUP('Hide - Control'!$B$4,'All practice data'!B:BC,A25+2,FALSE)</f>
        <v>3023</v>
      </c>
      <c r="Q25" s="38">
        <f>VLOOKUP('Hide - Control'!$B$4,'All practice data'!B:BC,3,FALSE)</f>
        <v>320318</v>
      </c>
      <c r="R25" s="38">
        <f t="shared" si="21"/>
        <v>910.4033045395868</v>
      </c>
      <c r="S25" s="38">
        <f t="shared" si="22"/>
        <v>978.0051375256362</v>
      </c>
      <c r="T25" s="53">
        <f t="shared" si="19"/>
        <v>1680.6719970703125</v>
      </c>
      <c r="U25" s="51">
        <f t="shared" si="20"/>
        <v>400.4809875488281</v>
      </c>
      <c r="V25" s="7"/>
      <c r="W25" s="27">
        <f t="shared" si="2"/>
        <v>132.4940185546875</v>
      </c>
      <c r="X25" s="27">
        <f t="shared" si="3"/>
        <v>1680.6719970703125</v>
      </c>
      <c r="Y25" s="27">
        <f t="shared" si="4"/>
        <v>132.4940185546875</v>
      </c>
      <c r="Z25" s="27">
        <f t="shared" si="5"/>
        <v>1680.6719970703125</v>
      </c>
      <c r="AA25" s="32">
        <f t="shared" si="6"/>
        <v>0.17309829535948018</v>
      </c>
      <c r="AB25" s="33">
        <f t="shared" si="7"/>
        <v>0.4028432016781319</v>
      </c>
      <c r="AC25" s="33">
        <v>0.5</v>
      </c>
      <c r="AD25" s="33">
        <f t="shared" si="8"/>
        <v>0.6120846439796529</v>
      </c>
      <c r="AE25" s="33">
        <f t="shared" si="9"/>
        <v>1</v>
      </c>
      <c r="AF25" s="33">
        <f t="shared" si="10"/>
        <v>-999</v>
      </c>
      <c r="AG25" s="33">
        <f t="shared" si="11"/>
        <v>0.43678127874702394</v>
      </c>
      <c r="AH25" s="33">
        <f t="shared" si="12"/>
        <v>-999</v>
      </c>
      <c r="AI25" s="34">
        <f t="shared" si="13"/>
        <v>0.27782298127876537</v>
      </c>
      <c r="AJ25" s="4">
        <v>22.06996894931352</v>
      </c>
      <c r="AK25" s="32">
        <f t="shared" si="14"/>
        <v>-999</v>
      </c>
      <c r="AL25" s="34">
        <f t="shared" si="15"/>
        <v>-999</v>
      </c>
      <c r="AY25" s="103" t="s">
        <v>257</v>
      </c>
      <c r="AZ25" s="103" t="s">
        <v>258</v>
      </c>
      <c r="BA25" s="103" t="s">
        <v>511</v>
      </c>
      <c r="BB25" s="10">
        <v>524851</v>
      </c>
      <c r="BE25" s="248"/>
      <c r="BF25" s="239"/>
    </row>
    <row r="26" spans="1:58" ht="12.75">
      <c r="A26" s="21">
        <v>21</v>
      </c>
      <c r="B26" s="74" t="str">
        <f>'Indicator chart'!D32</f>
        <v>In-patient or day-case sigmoidoscopy procedures (Number per 100,000 population)</v>
      </c>
      <c r="C26" s="21">
        <v>1</v>
      </c>
      <c r="D26" s="46">
        <f>IF(LEFT(VLOOKUP($B26,'Indicator chart'!$D$1:$J$36,4,FALSE),1)=" "," ",VLOOKUP($B26,'Indicator chart'!$D$1:$J$36,4,FALSE))</f>
        <v>24</v>
      </c>
      <c r="E26" s="38">
        <f>IF(LEFT(VLOOKUP($B26,'Indicator chart'!$D$1:$J$36,5,FALSE),1)=" "," ",VLOOKUP($B26,'Indicator chart'!$D$1:$J$36,5,FALSE))</f>
        <v>248.83359253499222</v>
      </c>
      <c r="F26" s="38">
        <f>IF(LEFT(VLOOKUP($B26,'Indicator chart'!$D$1:$J$36,6,FALSE),1)=" "," ",VLOOKUP($B26,'Indicator chart'!$D$1:$J$36,6,FALSE))</f>
        <v>159.38403104986617</v>
      </c>
      <c r="G26" s="38">
        <f>IF(LEFT(VLOOKUP($B26,'Indicator chart'!$D$1:$J$36,7,FALSE),1)=" "," ",VLOOKUP($B26,'Indicator chart'!$D$1:$J$36,7,FALSE))</f>
        <v>370.26277695501693</v>
      </c>
      <c r="H26" s="50">
        <f t="shared" si="0"/>
        <v>2</v>
      </c>
      <c r="I26" s="38">
        <v>112.1823501586914</v>
      </c>
      <c r="J26" s="38">
        <v>244.9709930419922</v>
      </c>
      <c r="K26" s="38">
        <v>294.510986328125</v>
      </c>
      <c r="L26" s="38">
        <v>358.7340087890625</v>
      </c>
      <c r="M26" s="38">
        <v>671.1409912109375</v>
      </c>
      <c r="N26" s="80">
        <f>VLOOKUP('Hide - Control'!B$3,'All practice data'!A:CA,A26+29,FALSE)</f>
        <v>313.7507102317072</v>
      </c>
      <c r="O26" s="80">
        <f>VLOOKUP('Hide - Control'!C$3,'All practice data'!A:CA,A26+29,FALSE)</f>
        <v>405.57105879375996</v>
      </c>
      <c r="P26" s="38">
        <f>VLOOKUP('Hide - Control'!$B$4,'All practice data'!B:BC,A26+2,FALSE)</f>
        <v>1005</v>
      </c>
      <c r="Q26" s="38">
        <f>VLOOKUP('Hide - Control'!$B$4,'All practice data'!B:BC,3,FALSE)</f>
        <v>320318</v>
      </c>
      <c r="R26" s="38">
        <f t="shared" si="21"/>
        <v>294.64989055195474</v>
      </c>
      <c r="S26" s="38">
        <f t="shared" si="22"/>
        <v>333.7647157343748</v>
      </c>
      <c r="T26" s="53">
        <f t="shared" si="19"/>
        <v>671.1409912109375</v>
      </c>
      <c r="U26" s="51">
        <f t="shared" si="20"/>
        <v>112.1823501586914</v>
      </c>
      <c r="V26" s="7"/>
      <c r="W26" s="27">
        <f t="shared" si="2"/>
        <v>-82.1190185546875</v>
      </c>
      <c r="X26" s="27">
        <f t="shared" si="3"/>
        <v>671.1409912109375</v>
      </c>
      <c r="Y26" s="27">
        <f t="shared" si="4"/>
        <v>-82.1190185546875</v>
      </c>
      <c r="Z26" s="27">
        <f t="shared" si="5"/>
        <v>671.1409912109375</v>
      </c>
      <c r="AA26" s="32">
        <f t="shared" si="6"/>
        <v>0.2579472774266024</v>
      </c>
      <c r="AB26" s="33">
        <f t="shared" si="7"/>
        <v>0.434232545676297</v>
      </c>
      <c r="AC26" s="33">
        <v>0.5</v>
      </c>
      <c r="AD26" s="33">
        <f t="shared" si="8"/>
        <v>0.5852600982772473</v>
      </c>
      <c r="AE26" s="33">
        <f t="shared" si="9"/>
        <v>1</v>
      </c>
      <c r="AF26" s="33">
        <f t="shared" si="10"/>
        <v>-999</v>
      </c>
      <c r="AG26" s="33">
        <f t="shared" si="11"/>
        <v>0.4393603892401707</v>
      </c>
      <c r="AH26" s="33">
        <f t="shared" si="12"/>
        <v>-999</v>
      </c>
      <c r="AI26" s="34">
        <f t="shared" si="13"/>
        <v>0.647439225534077</v>
      </c>
      <c r="AJ26" s="4">
        <v>23.145964374695435</v>
      </c>
      <c r="AK26" s="32">
        <f t="shared" si="14"/>
        <v>-999</v>
      </c>
      <c r="AL26" s="34">
        <f t="shared" si="15"/>
        <v>-999</v>
      </c>
      <c r="AY26" s="103" t="s">
        <v>120</v>
      </c>
      <c r="AZ26" s="103" t="s">
        <v>404</v>
      </c>
      <c r="BA26" s="103" t="s">
        <v>330</v>
      </c>
      <c r="BB26" s="10">
        <v>193393</v>
      </c>
      <c r="BE26" s="70"/>
      <c r="BF26" s="239"/>
    </row>
    <row r="27" spans="1:58" ht="12.75">
      <c r="A27" s="21">
        <v>22</v>
      </c>
      <c r="B27" s="74" t="str">
        <f>'Indicator chart'!D33</f>
        <v>In-patient or day-case upper GI endoscopy procedures (Number per 100,000 population)</v>
      </c>
      <c r="C27" s="21">
        <v>1</v>
      </c>
      <c r="D27" s="46">
        <f>IF(LEFT(VLOOKUP($B27,'Indicator chart'!$D$1:$J$36,4,FALSE),1)=" "," ",VLOOKUP($B27,'Indicator chart'!$D$1:$J$36,4,FALSE))</f>
        <v>89</v>
      </c>
      <c r="E27" s="38">
        <f>IF(LEFT(VLOOKUP($B27,'Indicator chart'!$D$1:$J$36,5,FALSE),1)=" "," ",VLOOKUP($B27,'Indicator chart'!$D$1:$J$36,5,FALSE))</f>
        <v>922.7579056505962</v>
      </c>
      <c r="F27" s="38">
        <f>IF(LEFT(VLOOKUP($B27,'Indicator chart'!$D$1:$J$36,6,FALSE),1)=" "," ",VLOOKUP($B27,'Indicator chart'!$D$1:$J$36,6,FALSE))</f>
        <v>741.0263755495014</v>
      </c>
      <c r="G27" s="38">
        <f>IF(LEFT(VLOOKUP($B27,'Indicator chart'!$D$1:$J$36,7,FALSE),1)=" "," ",VLOOKUP($B27,'Indicator chart'!$D$1:$J$36,7,FALSE))</f>
        <v>1135.5493572012592</v>
      </c>
      <c r="H27" s="50">
        <f t="shared" si="0"/>
        <v>2</v>
      </c>
      <c r="I27" s="38">
        <v>300.3599853515625</v>
      </c>
      <c r="J27" s="38">
        <v>891.8820190429688</v>
      </c>
      <c r="K27" s="38">
        <v>1003.343994140625</v>
      </c>
      <c r="L27" s="38">
        <v>1174.93701171875</v>
      </c>
      <c r="M27" s="38">
        <v>1698.5460205078125</v>
      </c>
      <c r="N27" s="80">
        <f>VLOOKUP('Hide - Control'!B$3,'All practice data'!A:CA,A27+29,FALSE)</f>
        <v>1057.6989117064916</v>
      </c>
      <c r="O27" s="80">
        <f>VLOOKUP('Hide - Control'!C$3,'All practice data'!A:CA,A27+29,FALSE)</f>
        <v>1059.3522061277838</v>
      </c>
      <c r="P27" s="38">
        <f>VLOOKUP('Hide - Control'!$B$4,'All practice data'!B:BC,A27+2,FALSE)</f>
        <v>3388</v>
      </c>
      <c r="Q27" s="38">
        <f>VLOOKUP('Hide - Control'!$B$4,'All practice data'!B:BC,3,FALSE)</f>
        <v>320318</v>
      </c>
      <c r="R27" s="38">
        <f t="shared" si="21"/>
        <v>1022.3793430717657</v>
      </c>
      <c r="S27" s="38">
        <f t="shared" si="22"/>
        <v>1093.9273189439014</v>
      </c>
      <c r="T27" s="53">
        <f t="shared" si="19"/>
        <v>1698.5460205078125</v>
      </c>
      <c r="U27" s="51">
        <f t="shared" si="20"/>
        <v>300.3599853515625</v>
      </c>
      <c r="V27" s="7"/>
      <c r="W27" s="27">
        <f t="shared" si="2"/>
        <v>300.3599853515625</v>
      </c>
      <c r="X27" s="27">
        <f t="shared" si="3"/>
        <v>1706.3280029296875</v>
      </c>
      <c r="Y27" s="27">
        <f t="shared" si="4"/>
        <v>300.3599853515625</v>
      </c>
      <c r="Z27" s="27">
        <f t="shared" si="5"/>
        <v>1706.3280029296875</v>
      </c>
      <c r="AA27" s="32">
        <f t="shared" si="6"/>
        <v>0</v>
      </c>
      <c r="AB27" s="33">
        <f t="shared" si="7"/>
        <v>0.4207222542020145</v>
      </c>
      <c r="AC27" s="33">
        <v>0.5</v>
      </c>
      <c r="AD27" s="33">
        <f t="shared" si="8"/>
        <v>0.6220461741894425</v>
      </c>
      <c r="AE27" s="33">
        <f t="shared" si="9"/>
        <v>0.9944650359577311</v>
      </c>
      <c r="AF27" s="33">
        <f t="shared" si="10"/>
        <v>-999</v>
      </c>
      <c r="AG27" s="33">
        <f t="shared" si="11"/>
        <v>0.4426828437898297</v>
      </c>
      <c r="AH27" s="33">
        <f t="shared" si="12"/>
        <v>-999</v>
      </c>
      <c r="AI27" s="34">
        <f t="shared" si="13"/>
        <v>0.5398360498154409</v>
      </c>
      <c r="AJ27" s="4">
        <v>24.221959800077364</v>
      </c>
      <c r="AK27" s="32">
        <f t="shared" si="14"/>
        <v>-999</v>
      </c>
      <c r="AL27" s="34">
        <f t="shared" si="15"/>
        <v>-999</v>
      </c>
      <c r="AY27" s="103" t="s">
        <v>115</v>
      </c>
      <c r="AZ27" s="103" t="s">
        <v>403</v>
      </c>
      <c r="BA27" s="103" t="s">
        <v>511</v>
      </c>
      <c r="BB27" s="10">
        <v>208863</v>
      </c>
      <c r="BE27" s="70"/>
      <c r="BF27" s="239"/>
    </row>
    <row r="28" spans="1:58" ht="12.75">
      <c r="A28" s="21">
        <v>23</v>
      </c>
      <c r="B28" s="74" t="str">
        <f>'Indicator chart'!D34</f>
        <v>Number of emergency admissions with cancer (Number per 100,000 population)</v>
      </c>
      <c r="C28" s="21">
        <v>1</v>
      </c>
      <c r="D28" s="46">
        <f>IF(LEFT(VLOOKUP($B28,'Indicator chart'!$D$1:$J$36,4,FALSE),1)=" "," ",VLOOKUP($B28,'Indicator chart'!$D$1:$J$36,4,FALSE))</f>
        <v>53</v>
      </c>
      <c r="E28" s="38">
        <f>IF(LEFT(VLOOKUP($B28,'Indicator chart'!$D$1:$J$36,5,FALSE),1)=" "," ",VLOOKUP($B28,'Indicator chart'!$D$1:$J$36,5,FALSE))</f>
        <v>549.5075168481078</v>
      </c>
      <c r="F28" s="38">
        <f>IF(LEFT(VLOOKUP($B28,'Indicator chart'!$D$1:$J$36,6,FALSE),1)=" "," ",VLOOKUP($B28,'Indicator chart'!$D$1:$J$36,6,FALSE))</f>
        <v>411.58795079042613</v>
      </c>
      <c r="G28" s="38">
        <f>IF(LEFT(VLOOKUP($B28,'Indicator chart'!$D$1:$J$36,7,FALSE),1)=" "," ",VLOOKUP($B28,'Indicator chart'!$D$1:$J$36,7,FALSE))</f>
        <v>718.7868248150829</v>
      </c>
      <c r="H28" s="50">
        <f t="shared" si="0"/>
        <v>2</v>
      </c>
      <c r="I28" s="38">
        <v>188.9759979248047</v>
      </c>
      <c r="J28" s="38">
        <v>467.8489990234375</v>
      </c>
      <c r="K28" s="38">
        <v>529.4739990234375</v>
      </c>
      <c r="L28" s="38">
        <v>635.5819702148438</v>
      </c>
      <c r="M28" s="38">
        <v>1299.197998046875</v>
      </c>
      <c r="N28" s="80">
        <f>VLOOKUP('Hide - Control'!B$3,'All practice data'!A:CA,A28+29,FALSE)</f>
        <v>539.7760975031063</v>
      </c>
      <c r="O28" s="80">
        <f>VLOOKUP('Hide - Control'!C$3,'All practice data'!A:CA,A28+29,FALSE)</f>
        <v>582.9390489900089</v>
      </c>
      <c r="P28" s="38">
        <f>VLOOKUP('Hide - Control'!$B$4,'All practice data'!B:BC,A28+2,FALSE)</f>
        <v>1729</v>
      </c>
      <c r="Q28" s="38">
        <f>VLOOKUP('Hide - Control'!$B$4,'All practice data'!B:BC,3,FALSE)</f>
        <v>320318</v>
      </c>
      <c r="R28" s="38">
        <f>100000*(P28*(1-1/(9*P28)-1.96/(3*SQRT(P28)))^3)/Q28</f>
        <v>514.6297320837698</v>
      </c>
      <c r="S28" s="38">
        <f>100000*((P28+1)*(1-1/(9*(P28+1))+1.96/(3*SQRT(P28+1)))^3)/Q28</f>
        <v>565.8333840363275</v>
      </c>
      <c r="T28" s="53">
        <f t="shared" si="19"/>
        <v>1299.197998046875</v>
      </c>
      <c r="U28" s="51">
        <f t="shared" si="20"/>
        <v>188.9759979248047</v>
      </c>
      <c r="V28" s="7"/>
      <c r="W28" s="27">
        <f t="shared" si="2"/>
        <v>-240.25</v>
      </c>
      <c r="X28" s="27">
        <f t="shared" si="3"/>
        <v>1299.197998046875</v>
      </c>
      <c r="Y28" s="27">
        <f t="shared" si="4"/>
        <v>-240.25</v>
      </c>
      <c r="Z28" s="27">
        <f t="shared" si="5"/>
        <v>1299.197998046875</v>
      </c>
      <c r="AA28" s="32">
        <f t="shared" si="6"/>
        <v>0.2788181208260177</v>
      </c>
      <c r="AB28" s="33">
        <f t="shared" si="7"/>
        <v>0.45996941755864135</v>
      </c>
      <c r="AC28" s="33">
        <v>0.5</v>
      </c>
      <c r="AD28" s="33">
        <f t="shared" si="8"/>
        <v>0.5689259860196819</v>
      </c>
      <c r="AE28" s="33">
        <f t="shared" si="9"/>
        <v>1</v>
      </c>
      <c r="AF28" s="33">
        <f t="shared" si="10"/>
        <v>-999</v>
      </c>
      <c r="AG28" s="33">
        <f t="shared" si="11"/>
        <v>0.5130134423833005</v>
      </c>
      <c r="AH28" s="33">
        <f t="shared" si="12"/>
        <v>-999</v>
      </c>
      <c r="AI28" s="34">
        <f t="shared" si="13"/>
        <v>0.5347300136376179</v>
      </c>
      <c r="AJ28" s="4">
        <v>25.297955225459287</v>
      </c>
      <c r="AK28" s="32">
        <f t="shared" si="14"/>
        <v>-999</v>
      </c>
      <c r="AL28" s="34">
        <f t="shared" si="15"/>
        <v>-999</v>
      </c>
      <c r="AY28" s="103" t="s">
        <v>241</v>
      </c>
      <c r="AZ28" s="103" t="s">
        <v>242</v>
      </c>
      <c r="BA28" s="103" t="s">
        <v>511</v>
      </c>
      <c r="BB28" s="10">
        <v>625132</v>
      </c>
      <c r="BF28" s="252"/>
    </row>
    <row r="29" spans="1:58" ht="12.75">
      <c r="A29" s="21">
        <v>24</v>
      </c>
      <c r="B29" s="74" t="str">
        <f>'Indicator chart'!D35</f>
        <v>Number of emergency presentations (% of presentations)</v>
      </c>
      <c r="C29" s="21">
        <v>1</v>
      </c>
      <c r="D29" s="46" t="str">
        <f>IF(LEFT(VLOOKUP($B29,'Indicator chart'!$D$1:$J$36,4,FALSE),1)=" "," ",VLOOKUP($B29,'Indicator chart'!$D$1:$J$36,4,FALSE))</f>
        <v> </v>
      </c>
      <c r="E29" s="38" t="str">
        <f>IF(LEFT(VLOOKUP($B29,'Indicator chart'!$D$1:$J$36,5,FALSE),1)=" "," ",VLOOKUP($B29,'Indicator chart'!$D$1:$J$36,5,FALSE))</f>
        <v> </v>
      </c>
      <c r="F29" s="38" t="str">
        <f>IF(LEFT(VLOOKUP($B29,'Indicator chart'!$D$1:$J$36,6,FALSE),1)=" "," ",VLOOKUP($B29,'Indicator chart'!$D$1:$J$36,6,FALSE))</f>
        <v> </v>
      </c>
      <c r="G29" s="38" t="str">
        <f>IF(LEFT(VLOOKUP($B29,'Indicator chart'!$D$1:$J$36,7,FALSE),1)=" "," ",VLOOKUP($B29,'Indicator chart'!$D$1:$J$36,7,FALSE))</f>
        <v> </v>
      </c>
      <c r="H29" s="50">
        <f t="shared" si="0"/>
        <v>4</v>
      </c>
      <c r="I29" s="38"/>
      <c r="J29" s="38"/>
      <c r="K29" s="38"/>
      <c r="L29" s="38"/>
      <c r="M29" s="38"/>
      <c r="N29" s="80"/>
      <c r="O29" s="80"/>
      <c r="P29" s="38"/>
      <c r="Q29" s="38"/>
      <c r="R29" s="38"/>
      <c r="S29" s="38"/>
      <c r="T29" s="53">
        <f t="shared" si="19"/>
        <v>0</v>
      </c>
      <c r="U29" s="51">
        <f t="shared" si="20"/>
        <v>0</v>
      </c>
      <c r="V29" s="7"/>
      <c r="W29" s="27">
        <f t="shared" si="2"/>
        <v>0</v>
      </c>
      <c r="X29" s="27">
        <f t="shared" si="3"/>
        <v>0</v>
      </c>
      <c r="Y29" s="27">
        <f t="shared" si="4"/>
        <v>0</v>
      </c>
      <c r="Z29" s="27">
        <f t="shared" si="5"/>
        <v>0</v>
      </c>
      <c r="AA29" s="32">
        <f t="shared" si="6"/>
      </c>
      <c r="AB29" s="33">
        <f t="shared" si="7"/>
      </c>
      <c r="AC29" s="33">
        <v>0.5</v>
      </c>
      <c r="AD29" s="33">
        <f t="shared" si="8"/>
      </c>
      <c r="AE29" s="33">
        <f t="shared" si="9"/>
      </c>
      <c r="AF29" s="33">
        <f t="shared" si="10"/>
        <v>-999</v>
      </c>
      <c r="AG29" s="33">
        <f t="shared" si="11"/>
        <v>-999</v>
      </c>
      <c r="AH29" s="33">
        <f t="shared" si="12"/>
        <v>-999</v>
      </c>
      <c r="AI29" s="34">
        <f t="shared" si="13"/>
        <v>-999</v>
      </c>
      <c r="AJ29" s="4">
        <v>26.373950650841206</v>
      </c>
      <c r="AK29" s="32">
        <f t="shared" si="14"/>
        <v>-999</v>
      </c>
      <c r="AL29" s="34">
        <f t="shared" si="15"/>
        <v>-999</v>
      </c>
      <c r="AY29" s="103" t="s">
        <v>126</v>
      </c>
      <c r="AZ29" s="103" t="s">
        <v>406</v>
      </c>
      <c r="BA29" s="103" t="s">
        <v>330</v>
      </c>
      <c r="BB29" s="10">
        <v>247126</v>
      </c>
      <c r="BE29" s="248"/>
      <c r="BF29" s="249"/>
    </row>
    <row r="30" spans="1:58" ht="12.75">
      <c r="A30" s="21">
        <v>25</v>
      </c>
      <c r="B30" s="74" t="str">
        <f>'Indicator chart'!D36</f>
        <v>Number of managed referral presentations (% of presentations)</v>
      </c>
      <c r="C30" s="21">
        <v>1</v>
      </c>
      <c r="D30" s="46" t="str">
        <f>IF(LEFT(VLOOKUP($B30,'Indicator chart'!$D$1:$J$36,4,FALSE),1)=" "," ",VLOOKUP($B30,'Indicator chart'!$D$1:$J$36,4,FALSE))</f>
        <v> </v>
      </c>
      <c r="E30" s="38" t="str">
        <f>IF(LEFT(VLOOKUP($B30,'Indicator chart'!$D$1:$J$36,5,FALSE),1)=" "," ",VLOOKUP($B30,'Indicator chart'!$D$1:$J$36,5,FALSE))</f>
        <v> </v>
      </c>
      <c r="F30" s="38" t="str">
        <f>IF(LEFT(VLOOKUP($B30,'Indicator chart'!$D$1:$J$36,6,FALSE),1)=" "," ",VLOOKUP($B30,'Indicator chart'!$D$1:$J$36,6,FALSE))</f>
        <v> </v>
      </c>
      <c r="G30" s="38" t="str">
        <f>IF(LEFT(VLOOKUP($B30,'Indicator chart'!$D$1:$J$36,7,FALSE),1)=" "," ",VLOOKUP($B30,'Indicator chart'!$D$1:$J$36,7,FALSE))</f>
        <v> </v>
      </c>
      <c r="H30" s="50">
        <f t="shared" si="0"/>
        <v>4</v>
      </c>
      <c r="I30" s="38"/>
      <c r="J30" s="38"/>
      <c r="K30" s="38"/>
      <c r="L30" s="38"/>
      <c r="M30" s="38"/>
      <c r="N30" s="80"/>
      <c r="O30" s="80"/>
      <c r="P30" s="38"/>
      <c r="Q30" s="38"/>
      <c r="R30" s="38"/>
      <c r="S30" s="38"/>
      <c r="T30" s="53">
        <f t="shared" si="19"/>
        <v>0</v>
      </c>
      <c r="U30" s="51">
        <f t="shared" si="20"/>
        <v>0</v>
      </c>
      <c r="V30" s="7"/>
      <c r="W30" s="27">
        <f t="shared" si="2"/>
        <v>0</v>
      </c>
      <c r="X30" s="27">
        <f t="shared" si="3"/>
        <v>0</v>
      </c>
      <c r="Y30" s="27">
        <f t="shared" si="4"/>
        <v>0</v>
      </c>
      <c r="Z30" s="27">
        <f t="shared" si="5"/>
        <v>0</v>
      </c>
      <c r="AA30" s="32">
        <f t="shared" si="6"/>
      </c>
      <c r="AB30" s="33">
        <f t="shared" si="7"/>
      </c>
      <c r="AC30" s="33">
        <v>0.5</v>
      </c>
      <c r="AD30" s="33">
        <f t="shared" si="8"/>
      </c>
      <c r="AE30" s="33">
        <f t="shared" si="9"/>
      </c>
      <c r="AF30" s="33">
        <f t="shared" si="10"/>
        <v>-999</v>
      </c>
      <c r="AG30" s="33">
        <f t="shared" si="11"/>
        <v>-999</v>
      </c>
      <c r="AH30" s="33">
        <f t="shared" si="12"/>
        <v>-999</v>
      </c>
      <c r="AI30" s="34">
        <f t="shared" si="13"/>
        <v>-999</v>
      </c>
      <c r="AJ30" s="4">
        <v>27.44994607622313</v>
      </c>
      <c r="AK30" s="32">
        <f t="shared" si="14"/>
        <v>-999</v>
      </c>
      <c r="AL30" s="34">
        <f t="shared" si="15"/>
        <v>-999</v>
      </c>
      <c r="AY30" s="103" t="s">
        <v>198</v>
      </c>
      <c r="AZ30" s="103" t="s">
        <v>199</v>
      </c>
      <c r="BA30" s="103" t="s">
        <v>330</v>
      </c>
      <c r="BB30" s="10">
        <v>467697</v>
      </c>
      <c r="BE30" s="237"/>
      <c r="BF30" s="238"/>
    </row>
    <row r="31" spans="1:58" ht="12.75">
      <c r="A31" s="21">
        <v>26</v>
      </c>
      <c r="B31" s="74" t="str">
        <f>'Indicator chart'!D37</f>
        <v>Number of other presentations (% of presentations)</v>
      </c>
      <c r="C31" s="21">
        <v>1</v>
      </c>
      <c r="D31" s="46" t="str">
        <f>IF(LEFT(VLOOKUP($B31,'Indicator chart'!$D$1:$J$39,4,FALSE),1)=" "," ",VLOOKUP($B31,'Indicator chart'!$D$1:$J$39,4,FALSE))</f>
        <v> </v>
      </c>
      <c r="E31" s="38" t="str">
        <f>IF(LEFT(VLOOKUP($B31,'Indicator chart'!$D$1:$J$39,5,FALSE),1)=" "," ",VLOOKUP($B31,'Indicator chart'!$D$1:$J$39,5,FALSE))</f>
        <v> </v>
      </c>
      <c r="F31" s="38" t="str">
        <f>IF(LEFT(VLOOKUP($B31,'Indicator chart'!$D$1:$J$39,6,FALSE),1)=" "," ",VLOOKUP($B31,'Indicator chart'!$D$1:$J$39,6,FALSE))</f>
        <v> </v>
      </c>
      <c r="G31" s="38" t="str">
        <f>IF(LEFT(VLOOKUP($B31,'Indicator chart'!$D$1:$J$39,7,FALSE),1)=" "," ",VLOOKUP($B31,'Indicator chart'!$D$1:$J$39,7,FALSE))</f>
        <v> </v>
      </c>
      <c r="H31" s="50">
        <f t="shared" si="0"/>
        <v>4</v>
      </c>
      <c r="I31" s="38"/>
      <c r="J31" s="38"/>
      <c r="K31" s="38"/>
      <c r="L31" s="38"/>
      <c r="M31" s="38"/>
      <c r="N31" s="80"/>
      <c r="O31" s="80"/>
      <c r="P31" s="38"/>
      <c r="Q31" s="38"/>
      <c r="R31" s="38"/>
      <c r="S31" s="38"/>
      <c r="T31" s="53">
        <f t="shared" si="19"/>
        <v>0</v>
      </c>
      <c r="U31" s="51">
        <f t="shared" si="20"/>
        <v>0</v>
      </c>
      <c r="V31" s="7"/>
      <c r="W31" s="27">
        <f t="shared" si="2"/>
        <v>0</v>
      </c>
      <c r="X31" s="27">
        <f t="shared" si="3"/>
        <v>0</v>
      </c>
      <c r="Y31" s="27">
        <f t="shared" si="4"/>
        <v>0</v>
      </c>
      <c r="Z31" s="27">
        <f t="shared" si="5"/>
        <v>0</v>
      </c>
      <c r="AA31" s="32">
        <f t="shared" si="6"/>
      </c>
      <c r="AB31" s="33">
        <f t="shared" si="7"/>
      </c>
      <c r="AC31" s="33">
        <v>0.5</v>
      </c>
      <c r="AD31" s="33">
        <f t="shared" si="8"/>
      </c>
      <c r="AE31" s="33">
        <f t="shared" si="9"/>
      </c>
      <c r="AF31" s="33">
        <f>IF(E31=" ",-999,IF(H31=4,(E31-$Y31)/($Z31-$Y31),-999))</f>
        <v>-999</v>
      </c>
      <c r="AG31" s="33">
        <f t="shared" si="11"/>
        <v>-999</v>
      </c>
      <c r="AH31" s="33">
        <f t="shared" si="12"/>
        <v>-999</v>
      </c>
      <c r="AI31" s="34">
        <f t="shared" si="13"/>
        <v>-999</v>
      </c>
      <c r="AJ31" s="4">
        <v>28.525941501605054</v>
      </c>
      <c r="AK31" s="32">
        <f t="shared" si="14"/>
        <v>-999</v>
      </c>
      <c r="AL31" s="34">
        <f t="shared" si="15"/>
        <v>-999</v>
      </c>
      <c r="AY31" s="103" t="s">
        <v>187</v>
      </c>
      <c r="AZ31" s="103" t="s">
        <v>427</v>
      </c>
      <c r="BA31" s="103" t="s">
        <v>330</v>
      </c>
      <c r="BB31" s="10">
        <v>465975</v>
      </c>
      <c r="BE31" s="237"/>
      <c r="BF31" s="238"/>
    </row>
    <row r="32" spans="1:58" ht="12.75">
      <c r="A32" s="21">
        <v>27</v>
      </c>
      <c r="B32" s="57" t="s">
        <v>27</v>
      </c>
      <c r="C32" s="21">
        <v>1</v>
      </c>
      <c r="D32" s="46"/>
      <c r="E32" s="38"/>
      <c r="F32" s="38"/>
      <c r="G32" s="38"/>
      <c r="H32" s="50"/>
      <c r="I32" s="38"/>
      <c r="J32" s="38"/>
      <c r="K32" s="38"/>
      <c r="L32" s="38"/>
      <c r="M32" s="38"/>
      <c r="N32" s="80"/>
      <c r="O32" s="80"/>
      <c r="P32" s="38"/>
      <c r="Q32" s="38"/>
      <c r="R32" s="80"/>
      <c r="S32" s="80"/>
      <c r="T32" s="53"/>
      <c r="U32" s="51"/>
      <c r="V32" s="7"/>
      <c r="W32" s="27"/>
      <c r="X32" s="27"/>
      <c r="Y32" s="27"/>
      <c r="Z32" s="27"/>
      <c r="AA32" s="32"/>
      <c r="AB32" s="33"/>
      <c r="AC32" s="33"/>
      <c r="AD32" s="33"/>
      <c r="AE32" s="33"/>
      <c r="AF32" s="33"/>
      <c r="AG32" s="33"/>
      <c r="AH32" s="33"/>
      <c r="AI32" s="34"/>
      <c r="AJ32" s="4"/>
      <c r="AK32" s="32"/>
      <c r="AL32" s="34"/>
      <c r="AY32" s="103" t="s">
        <v>74</v>
      </c>
      <c r="AZ32" s="103" t="s">
        <v>386</v>
      </c>
      <c r="BA32" s="103" t="s">
        <v>330</v>
      </c>
      <c r="BB32" s="10">
        <v>280095</v>
      </c>
      <c r="BE32" s="70"/>
      <c r="BF32" s="241"/>
    </row>
    <row r="33" spans="1:58" ht="12.75">
      <c r="A33" s="21">
        <v>28</v>
      </c>
      <c r="B33" s="57" t="s">
        <v>28</v>
      </c>
      <c r="C33" s="21">
        <v>1</v>
      </c>
      <c r="D33" s="46"/>
      <c r="E33" s="38"/>
      <c r="F33" s="38"/>
      <c r="G33" s="38"/>
      <c r="H33" s="50"/>
      <c r="I33" s="38"/>
      <c r="J33" s="38"/>
      <c r="K33" s="38"/>
      <c r="L33" s="38"/>
      <c r="M33" s="38"/>
      <c r="N33" s="80"/>
      <c r="O33" s="80"/>
      <c r="P33" s="38"/>
      <c r="Q33" s="38"/>
      <c r="R33" s="80"/>
      <c r="S33" s="80"/>
      <c r="T33" s="54"/>
      <c r="U33" s="52"/>
      <c r="V33" s="9"/>
      <c r="W33" s="28"/>
      <c r="X33" s="28"/>
      <c r="Y33" s="28"/>
      <c r="Z33" s="28"/>
      <c r="AA33" s="35"/>
      <c r="AB33" s="36"/>
      <c r="AC33" s="36"/>
      <c r="AD33" s="36"/>
      <c r="AE33" s="36"/>
      <c r="AF33" s="36"/>
      <c r="AG33" s="36"/>
      <c r="AH33" s="36"/>
      <c r="AI33" s="37"/>
      <c r="AJ33" s="4"/>
      <c r="AK33" s="35"/>
      <c r="AL33" s="37"/>
      <c r="AY33" s="103" t="s">
        <v>271</v>
      </c>
      <c r="AZ33" s="103" t="s">
        <v>451</v>
      </c>
      <c r="BA33" s="103" t="s">
        <v>511</v>
      </c>
      <c r="BB33" s="10">
        <v>551723</v>
      </c>
      <c r="BF33" s="252"/>
    </row>
    <row r="34" spans="1:58" ht="12.75">
      <c r="A34" s="12"/>
      <c r="B34" s="12"/>
      <c r="D34" s="12"/>
      <c r="E34" s="12"/>
      <c r="F34" s="12"/>
      <c r="G34" s="12"/>
      <c r="H34" s="12"/>
      <c r="I34" s="12"/>
      <c r="J34" s="12"/>
      <c r="K34" s="12"/>
      <c r="L34" s="12"/>
      <c r="O34" s="12"/>
      <c r="P34" s="12"/>
      <c r="Q34" s="12"/>
      <c r="R34" s="12"/>
      <c r="S34" s="12"/>
      <c r="Z34" s="2"/>
      <c r="AI34" s="55"/>
      <c r="AK34" s="8"/>
      <c r="AL34" s="8"/>
      <c r="AY34" s="103" t="s">
        <v>183</v>
      </c>
      <c r="AZ34" s="103" t="s">
        <v>184</v>
      </c>
      <c r="BA34" s="103" t="s">
        <v>330</v>
      </c>
      <c r="BB34" s="10">
        <v>532801</v>
      </c>
      <c r="BE34" s="77"/>
      <c r="BF34" s="253"/>
    </row>
    <row r="35" spans="2:58" ht="12.75">
      <c r="B35" s="17" t="s">
        <v>41</v>
      </c>
      <c r="C35" s="18"/>
      <c r="H35" s="290" t="s">
        <v>569</v>
      </c>
      <c r="I35" s="291"/>
      <c r="Y35" s="43"/>
      <c r="Z35" s="44"/>
      <c r="AA35" s="44"/>
      <c r="AB35" s="43"/>
      <c r="AC35" s="43"/>
      <c r="AY35" s="103" t="s">
        <v>159</v>
      </c>
      <c r="AZ35" s="103" t="s">
        <v>419</v>
      </c>
      <c r="BA35" s="103" t="s">
        <v>330</v>
      </c>
      <c r="BB35" s="10">
        <v>356144</v>
      </c>
      <c r="BE35" s="70"/>
      <c r="BF35" s="241"/>
    </row>
    <row r="36" spans="1:58" ht="12.75">
      <c r="A36" s="1"/>
      <c r="B36" s="15" t="s">
        <v>42</v>
      </c>
      <c r="C36" s="19">
        <v>1</v>
      </c>
      <c r="E36" s="12"/>
      <c r="F36" s="12"/>
      <c r="G36" s="12"/>
      <c r="H36" s="286">
        <v>1</v>
      </c>
      <c r="I36" s="287" t="s">
        <v>17</v>
      </c>
      <c r="J36" s="12"/>
      <c r="K36" s="12"/>
      <c r="L36" s="12"/>
      <c r="O36" s="12"/>
      <c r="P36" s="12"/>
      <c r="Q36" s="12"/>
      <c r="R36" s="12"/>
      <c r="S36" s="12"/>
      <c r="X36" s="12"/>
      <c r="Y36" s="45"/>
      <c r="Z36" s="44"/>
      <c r="AA36" s="44"/>
      <c r="AB36" s="45"/>
      <c r="AC36" s="45"/>
      <c r="AD36" s="12"/>
      <c r="AE36" s="12"/>
      <c r="AF36" s="12"/>
      <c r="AY36" s="103" t="s">
        <v>128</v>
      </c>
      <c r="AZ36" s="103" t="s">
        <v>408</v>
      </c>
      <c r="BA36" s="103" t="s">
        <v>330</v>
      </c>
      <c r="BB36" s="10">
        <v>381450</v>
      </c>
      <c r="BE36" s="70"/>
      <c r="BF36" s="239"/>
    </row>
    <row r="37" spans="1:58" ht="12.75">
      <c r="A37" s="3"/>
      <c r="B37" s="16" t="s">
        <v>43</v>
      </c>
      <c r="C37" s="20">
        <v>2</v>
      </c>
      <c r="H37" s="286">
        <v>2</v>
      </c>
      <c r="I37" s="287" t="s">
        <v>18</v>
      </c>
      <c r="J37" s="10"/>
      <c r="K37" s="10"/>
      <c r="L37" s="10"/>
      <c r="M37" s="10"/>
      <c r="N37" s="10"/>
      <c r="Y37" s="43"/>
      <c r="Z37" s="44"/>
      <c r="AA37" s="44"/>
      <c r="AB37" s="43"/>
      <c r="AC37" s="43"/>
      <c r="AY37" s="103" t="s">
        <v>185</v>
      </c>
      <c r="AZ37" s="103" t="s">
        <v>425</v>
      </c>
      <c r="BA37" s="103" t="s">
        <v>330</v>
      </c>
      <c r="BB37" s="10">
        <v>504427</v>
      </c>
      <c r="BE37" s="70"/>
      <c r="BF37" s="249"/>
    </row>
    <row r="38" spans="1:58" ht="12.75">
      <c r="A38" s="3"/>
      <c r="B38" s="12"/>
      <c r="C38" s="3"/>
      <c r="H38" s="286">
        <v>3</v>
      </c>
      <c r="I38" s="287" t="s">
        <v>19</v>
      </c>
      <c r="T38" s="13"/>
      <c r="U38" s="2"/>
      <c r="W38" s="2"/>
      <c r="X38" s="10"/>
      <c r="Y38" s="44"/>
      <c r="Z38" s="44"/>
      <c r="AA38" s="44"/>
      <c r="AB38" s="44"/>
      <c r="AC38" s="44"/>
      <c r="AD38" s="2"/>
      <c r="AE38" s="2"/>
      <c r="AY38" s="103" t="s">
        <v>116</v>
      </c>
      <c r="AZ38" s="103" t="s">
        <v>117</v>
      </c>
      <c r="BA38" s="103" t="s">
        <v>330</v>
      </c>
      <c r="BB38" s="10">
        <v>105024</v>
      </c>
      <c r="BE38" s="70"/>
      <c r="BF38" s="249"/>
    </row>
    <row r="39" spans="1:58" ht="12.75">
      <c r="A39" s="3"/>
      <c r="B39" s="71"/>
      <c r="C39" s="3"/>
      <c r="H39" s="288">
        <v>4</v>
      </c>
      <c r="I39" s="289" t="s">
        <v>20</v>
      </c>
      <c r="T39" s="13"/>
      <c r="U39" s="2"/>
      <c r="W39" s="2"/>
      <c r="X39" s="10"/>
      <c r="Y39" s="44"/>
      <c r="Z39" s="44"/>
      <c r="AA39" s="44"/>
      <c r="AB39" s="44"/>
      <c r="AC39" s="44"/>
      <c r="AD39" s="2"/>
      <c r="AE39" s="2"/>
      <c r="AY39" s="103" t="s">
        <v>175</v>
      </c>
      <c r="AZ39" s="103" t="s">
        <v>176</v>
      </c>
      <c r="BA39" s="103" t="s">
        <v>330</v>
      </c>
      <c r="BB39" s="10">
        <v>295312</v>
      </c>
      <c r="BE39" s="70"/>
      <c r="BF39" s="241"/>
    </row>
    <row r="40" spans="1:58" ht="12.75">
      <c r="A40" s="3"/>
      <c r="B40" s="71"/>
      <c r="C40" s="3"/>
      <c r="T40" s="13"/>
      <c r="U40" s="2"/>
      <c r="W40" s="2"/>
      <c r="X40" s="10"/>
      <c r="Y40" s="44"/>
      <c r="Z40" s="44"/>
      <c r="AA40" s="44"/>
      <c r="AB40" s="44"/>
      <c r="AC40" s="44"/>
      <c r="AD40" s="2"/>
      <c r="AE40" s="2"/>
      <c r="AY40" s="103" t="s">
        <v>173</v>
      </c>
      <c r="AZ40" s="103" t="s">
        <v>174</v>
      </c>
      <c r="BA40" s="103" t="s">
        <v>330</v>
      </c>
      <c r="BB40" s="10">
        <v>714731</v>
      </c>
      <c r="BF40" s="252"/>
    </row>
    <row r="41" spans="1:58" ht="12.75">
      <c r="A41" s="3"/>
      <c r="B41" s="71"/>
      <c r="C41" s="3"/>
      <c r="T41" s="13"/>
      <c r="U41" s="2"/>
      <c r="W41" s="2"/>
      <c r="X41" s="10"/>
      <c r="Y41" s="44"/>
      <c r="Z41" s="44"/>
      <c r="AA41" s="44"/>
      <c r="AB41" s="44"/>
      <c r="AC41" s="44"/>
      <c r="AD41" s="2"/>
      <c r="AE41" s="2"/>
      <c r="AY41" s="103" t="s">
        <v>272</v>
      </c>
      <c r="AZ41" s="103" t="s">
        <v>452</v>
      </c>
      <c r="BA41" s="103" t="s">
        <v>511</v>
      </c>
      <c r="BB41" s="10">
        <v>746707</v>
      </c>
      <c r="BE41" s="70"/>
      <c r="BF41" s="241"/>
    </row>
    <row r="42" spans="1:58" ht="12.75">
      <c r="A42" s="3"/>
      <c r="B42" s="45"/>
      <c r="C42" s="3"/>
      <c r="T42" s="13"/>
      <c r="U42" s="2"/>
      <c r="W42" s="2"/>
      <c r="X42" s="10"/>
      <c r="Y42" s="44"/>
      <c r="Z42" s="44"/>
      <c r="AA42" s="44"/>
      <c r="AB42" s="44"/>
      <c r="AC42" s="44"/>
      <c r="AD42" s="2"/>
      <c r="AE42" s="2"/>
      <c r="AY42" s="103" t="s">
        <v>171</v>
      </c>
      <c r="AZ42" s="103" t="s">
        <v>172</v>
      </c>
      <c r="BA42" s="103" t="s">
        <v>330</v>
      </c>
      <c r="BB42" s="10">
        <v>308694</v>
      </c>
      <c r="BE42" s="77"/>
      <c r="BF42" s="253"/>
    </row>
    <row r="43" spans="1:58" ht="12.75">
      <c r="A43" s="3"/>
      <c r="B43" s="12"/>
      <c r="C43" s="3"/>
      <c r="G43" s="11"/>
      <c r="H43" s="11"/>
      <c r="I43" s="11"/>
      <c r="L43" s="2"/>
      <c r="W43" s="2"/>
      <c r="X43" s="2"/>
      <c r="Y43" s="2"/>
      <c r="Z43" s="10"/>
      <c r="AA43" s="2"/>
      <c r="AB43" s="2"/>
      <c r="AC43" s="2"/>
      <c r="AD43" s="2"/>
      <c r="AE43" s="2"/>
      <c r="AF43" s="2"/>
      <c r="AG43" s="2"/>
      <c r="AY43" s="103" t="s">
        <v>269</v>
      </c>
      <c r="AZ43" s="103" t="s">
        <v>449</v>
      </c>
      <c r="BA43" s="103" t="s">
        <v>330</v>
      </c>
      <c r="BB43" s="10">
        <v>401418</v>
      </c>
      <c r="BE43" s="70"/>
      <c r="BF43" s="249"/>
    </row>
    <row r="44" spans="1:58" ht="12.75">
      <c r="A44" s="3"/>
      <c r="B44" s="12"/>
      <c r="C44" s="3"/>
      <c r="G44" s="11"/>
      <c r="H44" s="11"/>
      <c r="I44" s="11"/>
      <c r="L44" s="2"/>
      <c r="W44" s="2"/>
      <c r="X44" s="2"/>
      <c r="Y44" s="2"/>
      <c r="Z44" s="10"/>
      <c r="AA44" s="2"/>
      <c r="AB44" s="2"/>
      <c r="AC44" s="2"/>
      <c r="AD44" s="2"/>
      <c r="AE44" s="2"/>
      <c r="AF44" s="2"/>
      <c r="AG44" s="2"/>
      <c r="AY44" s="103" t="s">
        <v>227</v>
      </c>
      <c r="AZ44" s="103" t="s">
        <v>437</v>
      </c>
      <c r="BA44" s="103" t="s">
        <v>330</v>
      </c>
      <c r="BB44" s="10">
        <v>313606</v>
      </c>
      <c r="BE44" s="70"/>
      <c r="BF44" s="239"/>
    </row>
    <row r="45" spans="1:58" ht="12.75">
      <c r="A45" s="3"/>
      <c r="B45" s="12"/>
      <c r="C45" s="3"/>
      <c r="G45" s="11"/>
      <c r="H45" s="11"/>
      <c r="I45" s="11"/>
      <c r="L45" s="2"/>
      <c r="W45" s="2"/>
      <c r="X45" s="2"/>
      <c r="Y45" s="2"/>
      <c r="Z45" s="10"/>
      <c r="AA45" s="2"/>
      <c r="AB45" s="2"/>
      <c r="AC45" s="2"/>
      <c r="AD45" s="2"/>
      <c r="AE45" s="2"/>
      <c r="AF45" s="2"/>
      <c r="AG45" s="2"/>
      <c r="AY45" s="103" t="s">
        <v>107</v>
      </c>
      <c r="AZ45" s="103" t="s">
        <v>108</v>
      </c>
      <c r="BA45" s="103" t="s">
        <v>330</v>
      </c>
      <c r="BB45" s="10">
        <v>383154</v>
      </c>
      <c r="BE45" s="70"/>
      <c r="BF45" s="239"/>
    </row>
    <row r="46" spans="1:58" ht="12.75">
      <c r="A46" s="3"/>
      <c r="B46" s="12"/>
      <c r="C46" s="3"/>
      <c r="G46" s="11"/>
      <c r="H46" s="11"/>
      <c r="I46" s="11"/>
      <c r="L46" s="2"/>
      <c r="W46" s="2"/>
      <c r="X46" s="2"/>
      <c r="Y46" s="2"/>
      <c r="Z46" s="10"/>
      <c r="AA46" s="2"/>
      <c r="AB46" s="2"/>
      <c r="AC46" s="2"/>
      <c r="AD46" s="2"/>
      <c r="AE46" s="2"/>
      <c r="AF46" s="2"/>
      <c r="AG46" s="2"/>
      <c r="AY46" s="103" t="s">
        <v>188</v>
      </c>
      <c r="AZ46" s="103" t="s">
        <v>428</v>
      </c>
      <c r="BA46" s="103" t="s">
        <v>511</v>
      </c>
      <c r="BB46" s="10">
        <v>386930</v>
      </c>
      <c r="BE46" s="70"/>
      <c r="BF46" s="239"/>
    </row>
    <row r="47" spans="1:58" ht="12.75">
      <c r="A47" s="3"/>
      <c r="B47" s="12"/>
      <c r="C47" s="14"/>
      <c r="G47" s="11"/>
      <c r="H47" s="11"/>
      <c r="I47" s="11"/>
      <c r="L47" s="2"/>
      <c r="W47" s="2"/>
      <c r="X47" s="2"/>
      <c r="Y47" s="2"/>
      <c r="Z47" s="10"/>
      <c r="AA47" s="2"/>
      <c r="AB47" s="2"/>
      <c r="AC47" s="2"/>
      <c r="AD47" s="2"/>
      <c r="AE47" s="2"/>
      <c r="AF47" s="2"/>
      <c r="AG47" s="2"/>
      <c r="AY47" s="103" t="s">
        <v>207</v>
      </c>
      <c r="AZ47" s="103" t="s">
        <v>208</v>
      </c>
      <c r="BA47" s="103" t="s">
        <v>330</v>
      </c>
      <c r="BB47" s="10">
        <v>314578</v>
      </c>
      <c r="BE47" s="70"/>
      <c r="BF47" s="239"/>
    </row>
    <row r="48" spans="1:58" ht="12.75">
      <c r="A48" s="3"/>
      <c r="B48" s="12"/>
      <c r="C48" s="3"/>
      <c r="G48" s="11"/>
      <c r="H48" s="11"/>
      <c r="I48" s="11"/>
      <c r="L48" s="2"/>
      <c r="U48" s="12"/>
      <c r="W48" s="2"/>
      <c r="X48" s="2"/>
      <c r="Y48" s="2"/>
      <c r="Z48" s="10"/>
      <c r="AA48" s="2"/>
      <c r="AB48" s="2"/>
      <c r="AC48" s="2"/>
      <c r="AD48" s="2"/>
      <c r="AE48" s="2"/>
      <c r="AF48" s="2"/>
      <c r="AG48" s="2"/>
      <c r="AY48" s="103" t="s">
        <v>220</v>
      </c>
      <c r="AZ48" s="103" t="s">
        <v>432</v>
      </c>
      <c r="BA48" s="103" t="s">
        <v>511</v>
      </c>
      <c r="BB48" s="10">
        <v>346446</v>
      </c>
      <c r="BE48" s="70"/>
      <c r="BF48" s="239"/>
    </row>
    <row r="49" spans="1:58" ht="12.75">
      <c r="A49" s="3"/>
      <c r="B49" s="12"/>
      <c r="C49" s="3"/>
      <c r="G49" s="11"/>
      <c r="H49" s="11"/>
      <c r="I49" s="11"/>
      <c r="L49" s="2"/>
      <c r="W49" s="2"/>
      <c r="X49" s="2"/>
      <c r="Y49" s="2"/>
      <c r="Z49" s="10"/>
      <c r="AA49" s="2"/>
      <c r="AB49" s="2"/>
      <c r="AC49" s="2"/>
      <c r="AD49" s="2"/>
      <c r="AE49" s="2"/>
      <c r="AF49" s="2"/>
      <c r="AG49" s="2"/>
      <c r="AY49" s="103" t="s">
        <v>255</v>
      </c>
      <c r="AZ49" s="103" t="s">
        <v>443</v>
      </c>
      <c r="BA49" s="103" t="s">
        <v>511</v>
      </c>
      <c r="BB49" s="10">
        <v>769993</v>
      </c>
      <c r="BE49" s="70"/>
      <c r="BF49" s="239"/>
    </row>
    <row r="50" spans="1:58" ht="12.75">
      <c r="A50" s="3"/>
      <c r="B50" s="12"/>
      <c r="C50" s="3"/>
      <c r="G50" s="11"/>
      <c r="H50" s="11"/>
      <c r="I50" s="11"/>
      <c r="L50" s="2"/>
      <c r="W50" s="2"/>
      <c r="X50" s="2"/>
      <c r="Y50" s="2"/>
      <c r="Z50" s="10"/>
      <c r="AA50" s="2"/>
      <c r="AB50" s="2"/>
      <c r="AC50" s="2"/>
      <c r="AD50" s="2"/>
      <c r="AE50" s="2"/>
      <c r="AF50" s="2"/>
      <c r="AG50" s="2"/>
      <c r="AY50" s="103" t="s">
        <v>71</v>
      </c>
      <c r="AZ50" s="103" t="s">
        <v>72</v>
      </c>
      <c r="BA50" s="103" t="s">
        <v>330</v>
      </c>
      <c r="BB50" s="10">
        <v>291547</v>
      </c>
      <c r="BE50" s="248"/>
      <c r="BF50" s="249"/>
    </row>
    <row r="51" spans="1:58" ht="12.75">
      <c r="A51" s="3"/>
      <c r="B51" s="12"/>
      <c r="C51" s="3"/>
      <c r="G51" s="11"/>
      <c r="H51" s="11"/>
      <c r="I51" s="11"/>
      <c r="L51" s="2"/>
      <c r="W51" s="2"/>
      <c r="X51" s="2"/>
      <c r="Y51" s="2"/>
      <c r="Z51" s="10"/>
      <c r="AA51" s="2"/>
      <c r="AB51" s="2"/>
      <c r="AC51" s="2"/>
      <c r="AD51" s="2"/>
      <c r="AE51" s="2"/>
      <c r="AF51" s="2"/>
      <c r="AG51" s="2"/>
      <c r="AY51" s="103" t="s">
        <v>129</v>
      </c>
      <c r="AZ51" s="103" t="s">
        <v>409</v>
      </c>
      <c r="BA51" s="103" t="s">
        <v>330</v>
      </c>
      <c r="BB51" s="10">
        <v>204331</v>
      </c>
      <c r="BE51" s="70"/>
      <c r="BF51" s="239"/>
    </row>
    <row r="52" spans="1:58" ht="12.75">
      <c r="A52" s="3"/>
      <c r="B52" s="12"/>
      <c r="C52" s="3"/>
      <c r="G52" s="11"/>
      <c r="H52" s="11"/>
      <c r="I52" s="11"/>
      <c r="J52" s="11"/>
      <c r="K52" s="11"/>
      <c r="L52" s="11"/>
      <c r="S52" s="11"/>
      <c r="U52" s="2"/>
      <c r="W52" s="2"/>
      <c r="X52" s="2"/>
      <c r="Y52" s="2"/>
      <c r="Z52" s="10"/>
      <c r="AA52" s="2"/>
      <c r="AB52" s="2"/>
      <c r="AC52" s="2"/>
      <c r="AD52" s="2"/>
      <c r="AE52" s="2"/>
      <c r="AF52" s="2"/>
      <c r="AG52" s="2"/>
      <c r="AY52" s="103" t="s">
        <v>262</v>
      </c>
      <c r="AZ52" s="103" t="s">
        <v>263</v>
      </c>
      <c r="BA52" s="103" t="s">
        <v>330</v>
      </c>
      <c r="BB52" s="10">
        <v>611636</v>
      </c>
      <c r="BF52" s="252"/>
    </row>
    <row r="53" spans="1:58" ht="12.75">
      <c r="A53" s="3"/>
      <c r="B53" s="12"/>
      <c r="C53" s="3"/>
      <c r="I53" s="11"/>
      <c r="J53" s="11"/>
      <c r="K53" s="11"/>
      <c r="L53" s="11"/>
      <c r="S53" s="11"/>
      <c r="U53" s="2"/>
      <c r="X53" s="2"/>
      <c r="Y53" s="2"/>
      <c r="Z53" s="2"/>
      <c r="AA53" s="2"/>
      <c r="AB53" s="2"/>
      <c r="AY53" s="103" t="s">
        <v>244</v>
      </c>
      <c r="AZ53" s="103" t="s">
        <v>442</v>
      </c>
      <c r="BA53" s="103" t="s">
        <v>330</v>
      </c>
      <c r="BB53" s="10">
        <v>230998</v>
      </c>
      <c r="BF53" s="252"/>
    </row>
    <row r="54" spans="1:58" ht="12.75">
      <c r="A54" s="3"/>
      <c r="B54" s="12"/>
      <c r="C54" s="3"/>
      <c r="I54" s="11"/>
      <c r="J54" s="11"/>
      <c r="K54" s="11"/>
      <c r="L54" s="11"/>
      <c r="S54" s="11"/>
      <c r="U54" s="2"/>
      <c r="X54" s="2"/>
      <c r="Y54" s="2"/>
      <c r="Z54" s="2"/>
      <c r="AA54" s="2"/>
      <c r="AB54" s="2"/>
      <c r="AY54" s="103" t="s">
        <v>67</v>
      </c>
      <c r="AZ54" s="103" t="s">
        <v>383</v>
      </c>
      <c r="BA54" s="103" t="s">
        <v>330</v>
      </c>
      <c r="BB54" s="10">
        <v>268678</v>
      </c>
      <c r="BE54" s="237"/>
      <c r="BF54" s="246"/>
    </row>
    <row r="55" spans="1:58" ht="12.75">
      <c r="A55" s="3"/>
      <c r="B55" s="12"/>
      <c r="C55" s="3"/>
      <c r="E55" s="2"/>
      <c r="F55" s="2"/>
      <c r="G55" s="2"/>
      <c r="I55" s="11"/>
      <c r="J55" s="11"/>
      <c r="K55" s="11"/>
      <c r="L55" s="11"/>
      <c r="S55" s="11"/>
      <c r="T55" s="2"/>
      <c r="U55" s="2"/>
      <c r="X55" s="2"/>
      <c r="Y55" s="2"/>
      <c r="Z55" s="2"/>
      <c r="AA55" s="2"/>
      <c r="AB55" s="2"/>
      <c r="AY55" s="103" t="s">
        <v>195</v>
      </c>
      <c r="AZ55" s="103" t="s">
        <v>429</v>
      </c>
      <c r="BA55" s="103" t="s">
        <v>330</v>
      </c>
      <c r="BB55" s="10">
        <v>317978</v>
      </c>
      <c r="BE55" s="70"/>
      <c r="BF55" s="241"/>
    </row>
    <row r="56" spans="1:58" ht="12.75">
      <c r="A56" s="3"/>
      <c r="B56" s="12"/>
      <c r="C56" s="3"/>
      <c r="E56" s="2"/>
      <c r="F56" s="2"/>
      <c r="G56" s="2"/>
      <c r="I56" s="11"/>
      <c r="J56" s="11"/>
      <c r="K56" s="11"/>
      <c r="L56" s="11"/>
      <c r="S56" s="11"/>
      <c r="T56" s="2"/>
      <c r="U56" s="2"/>
      <c r="X56" s="2"/>
      <c r="Y56" s="2"/>
      <c r="Z56" s="2"/>
      <c r="AA56" s="2"/>
      <c r="AB56" s="2"/>
      <c r="AY56" s="103" t="s">
        <v>99</v>
      </c>
      <c r="AZ56" s="103" t="s">
        <v>399</v>
      </c>
      <c r="BA56" s="103" t="s">
        <v>330</v>
      </c>
      <c r="BB56" s="10">
        <v>188460</v>
      </c>
      <c r="BE56" s="237"/>
      <c r="BF56" s="238"/>
    </row>
    <row r="57" spans="1:58" ht="12.75">
      <c r="A57" s="3"/>
      <c r="B57" s="12"/>
      <c r="C57" s="3"/>
      <c r="E57" s="2"/>
      <c r="F57" s="2"/>
      <c r="G57" s="2"/>
      <c r="I57" s="11"/>
      <c r="J57" s="11"/>
      <c r="K57" s="11"/>
      <c r="L57" s="11"/>
      <c r="S57" s="11"/>
      <c r="T57" s="2"/>
      <c r="U57" s="2"/>
      <c r="X57" s="2"/>
      <c r="Y57" s="2"/>
      <c r="Z57" s="2"/>
      <c r="AA57" s="2"/>
      <c r="AB57" s="2"/>
      <c r="AY57" s="103" t="s">
        <v>256</v>
      </c>
      <c r="AZ57" s="103" t="s">
        <v>444</v>
      </c>
      <c r="BA57" s="103" t="s">
        <v>330</v>
      </c>
      <c r="BB57" s="10">
        <v>1324786</v>
      </c>
      <c r="BF57" s="252"/>
    </row>
    <row r="58" spans="1:58" ht="12.75">
      <c r="A58" s="3"/>
      <c r="B58" s="12"/>
      <c r="C58" s="3"/>
      <c r="E58" s="2"/>
      <c r="F58" s="2"/>
      <c r="G58" s="2"/>
      <c r="I58" s="11"/>
      <c r="J58" s="11"/>
      <c r="K58" s="11"/>
      <c r="L58" s="11"/>
      <c r="S58" s="11"/>
      <c r="T58" s="2"/>
      <c r="U58" s="2"/>
      <c r="X58" s="2"/>
      <c r="Y58" s="2"/>
      <c r="Z58" s="2"/>
      <c r="AA58" s="2"/>
      <c r="AB58" s="2"/>
      <c r="AY58" s="103" t="s">
        <v>77</v>
      </c>
      <c r="AZ58" s="103" t="s">
        <v>389</v>
      </c>
      <c r="BA58" s="103" t="s">
        <v>330</v>
      </c>
      <c r="BB58" s="10">
        <v>245446</v>
      </c>
      <c r="BE58" s="70"/>
      <c r="BF58" s="249"/>
    </row>
    <row r="59" spans="1:58" ht="12.75">
      <c r="A59" s="3"/>
      <c r="B59" s="12"/>
      <c r="C59" s="3"/>
      <c r="E59" s="2"/>
      <c r="F59" s="2"/>
      <c r="G59" s="2"/>
      <c r="I59" s="11"/>
      <c r="J59" s="11"/>
      <c r="K59" s="11"/>
      <c r="L59" s="11"/>
      <c r="S59" s="11"/>
      <c r="T59" s="2"/>
      <c r="U59" s="2"/>
      <c r="X59" s="2"/>
      <c r="Y59" s="2"/>
      <c r="Z59" s="2"/>
      <c r="AA59" s="2"/>
      <c r="AB59" s="2"/>
      <c r="AY59" s="103" t="s">
        <v>124</v>
      </c>
      <c r="AZ59" s="103" t="s">
        <v>125</v>
      </c>
      <c r="BA59" s="103" t="s">
        <v>330</v>
      </c>
      <c r="BB59" s="10">
        <v>236510</v>
      </c>
      <c r="BE59" s="70"/>
      <c r="BF59" s="239"/>
    </row>
    <row r="60" spans="1:58" ht="12.75">
      <c r="A60" s="3"/>
      <c r="B60" s="12"/>
      <c r="C60" s="3"/>
      <c r="G60" s="2"/>
      <c r="I60" s="11"/>
      <c r="J60" s="11"/>
      <c r="K60" s="11"/>
      <c r="L60" s="11"/>
      <c r="S60" s="11"/>
      <c r="T60" s="2"/>
      <c r="U60" s="2"/>
      <c r="X60" s="2"/>
      <c r="Y60" s="2"/>
      <c r="Z60" s="2"/>
      <c r="AA60" s="2"/>
      <c r="AB60" s="2"/>
      <c r="AY60" s="103" t="s">
        <v>83</v>
      </c>
      <c r="AZ60" s="103" t="s">
        <v>84</v>
      </c>
      <c r="BA60" s="103" t="s">
        <v>330</v>
      </c>
      <c r="BB60" s="10">
        <v>93460</v>
      </c>
      <c r="BE60" s="70"/>
      <c r="BF60" s="239"/>
    </row>
    <row r="61" spans="1:58" ht="12.75">
      <c r="A61" s="3"/>
      <c r="B61" s="12"/>
      <c r="C61" s="3"/>
      <c r="G61" s="2"/>
      <c r="I61" s="11"/>
      <c r="J61" s="2"/>
      <c r="K61" s="2"/>
      <c r="L61" s="2"/>
      <c r="S61" s="2"/>
      <c r="T61" s="2"/>
      <c r="U61" s="2"/>
      <c r="X61" s="2"/>
      <c r="Y61" s="2"/>
      <c r="Z61" s="2"/>
      <c r="AA61" s="2"/>
      <c r="AB61" s="2"/>
      <c r="AY61" s="103" t="s">
        <v>221</v>
      </c>
      <c r="AZ61" s="103" t="s">
        <v>433</v>
      </c>
      <c r="BA61" s="103" t="s">
        <v>511</v>
      </c>
      <c r="BB61" s="10">
        <v>182385</v>
      </c>
      <c r="BE61" s="70"/>
      <c r="BF61" s="239"/>
    </row>
    <row r="62" spans="1:58" ht="12.75">
      <c r="A62" s="3"/>
      <c r="B62" s="12"/>
      <c r="C62" s="3"/>
      <c r="G62" s="2"/>
      <c r="I62" s="11"/>
      <c r="J62" s="2"/>
      <c r="K62" s="2"/>
      <c r="L62" s="2"/>
      <c r="S62" s="2"/>
      <c r="T62" s="2"/>
      <c r="U62" s="2"/>
      <c r="X62" s="2"/>
      <c r="Y62" s="2"/>
      <c r="Z62" s="2"/>
      <c r="AA62" s="2"/>
      <c r="AB62" s="2"/>
      <c r="AY62" s="103" t="s">
        <v>62</v>
      </c>
      <c r="AZ62" s="103" t="s">
        <v>63</v>
      </c>
      <c r="BA62" s="103" t="s">
        <v>511</v>
      </c>
      <c r="BB62" s="10">
        <v>255797</v>
      </c>
      <c r="BE62" s="70"/>
      <c r="BF62" s="239"/>
    </row>
    <row r="63" spans="1:58" ht="12.75">
      <c r="A63" s="3"/>
      <c r="B63" s="12"/>
      <c r="C63" s="3"/>
      <c r="G63" s="2"/>
      <c r="I63" s="11"/>
      <c r="J63" s="2"/>
      <c r="K63" s="2"/>
      <c r="L63" s="2"/>
      <c r="S63" s="2"/>
      <c r="T63" s="2"/>
      <c r="U63" s="2"/>
      <c r="V63" s="13"/>
      <c r="X63" s="2"/>
      <c r="Y63" s="2"/>
      <c r="Z63" s="2"/>
      <c r="AA63" s="2"/>
      <c r="AB63" s="2"/>
      <c r="AY63" s="103" t="s">
        <v>162</v>
      </c>
      <c r="AZ63" s="103" t="s">
        <v>422</v>
      </c>
      <c r="BA63" s="103" t="s">
        <v>330</v>
      </c>
      <c r="BB63" s="10">
        <v>318405</v>
      </c>
      <c r="BE63" s="70"/>
      <c r="BF63" s="239"/>
    </row>
    <row r="64" spans="1:58" ht="12.75">
      <c r="A64" s="3"/>
      <c r="B64" s="12"/>
      <c r="C64" s="3"/>
      <c r="I64" s="11"/>
      <c r="V64" s="3"/>
      <c r="AY64" s="103" t="s">
        <v>78</v>
      </c>
      <c r="AZ64" s="103" t="s">
        <v>390</v>
      </c>
      <c r="BA64" s="103" t="s">
        <v>511</v>
      </c>
      <c r="BB64" s="10">
        <v>181285</v>
      </c>
      <c r="BE64" s="70"/>
      <c r="BF64" s="241"/>
    </row>
    <row r="65" spans="1:58" ht="12.75">
      <c r="A65" s="3"/>
      <c r="B65" s="12"/>
      <c r="C65" s="3"/>
      <c r="AY65" s="103" t="s">
        <v>500</v>
      </c>
      <c r="AZ65" s="103" t="s">
        <v>501</v>
      </c>
      <c r="BA65" s="103" t="s">
        <v>330</v>
      </c>
      <c r="BB65" s="10">
        <v>1169302</v>
      </c>
      <c r="BE65" s="70"/>
      <c r="BF65" s="241"/>
    </row>
    <row r="66" spans="1:58" ht="12.75">
      <c r="A66" s="3"/>
      <c r="B66" s="12"/>
      <c r="C66" s="3"/>
      <c r="E66" s="2"/>
      <c r="F66" s="2"/>
      <c r="G66" s="2"/>
      <c r="V66" s="2"/>
      <c r="AY66" s="103" t="s">
        <v>200</v>
      </c>
      <c r="AZ66" s="103" t="s">
        <v>430</v>
      </c>
      <c r="BA66" s="103" t="s">
        <v>330</v>
      </c>
      <c r="BB66" s="10">
        <v>217916</v>
      </c>
      <c r="BE66" s="70"/>
      <c r="BF66" s="239"/>
    </row>
    <row r="67" spans="1:58" ht="12.75">
      <c r="A67" s="3"/>
      <c r="B67" s="12"/>
      <c r="C67" s="3"/>
      <c r="AY67" s="103" t="s">
        <v>69</v>
      </c>
      <c r="AZ67" s="103" t="s">
        <v>70</v>
      </c>
      <c r="BA67" s="103" t="s">
        <v>330</v>
      </c>
      <c r="BB67" s="10">
        <v>270842</v>
      </c>
      <c r="BE67" s="70"/>
      <c r="BF67" s="239"/>
    </row>
    <row r="68" spans="1:58" ht="12.75">
      <c r="A68" s="3"/>
      <c r="B68" s="12"/>
      <c r="C68" s="3"/>
      <c r="AY68" s="103" t="s">
        <v>109</v>
      </c>
      <c r="AZ68" s="103" t="s">
        <v>110</v>
      </c>
      <c r="BA68" s="103" t="s">
        <v>330</v>
      </c>
      <c r="BB68" s="10">
        <v>251613</v>
      </c>
      <c r="BF68" s="252"/>
    </row>
    <row r="69" spans="1:58" ht="12.75">
      <c r="A69" s="3"/>
      <c r="B69" s="12"/>
      <c r="C69" s="3"/>
      <c r="AY69" s="103" t="s">
        <v>209</v>
      </c>
      <c r="AZ69" s="103" t="s">
        <v>210</v>
      </c>
      <c r="BA69" s="103" t="s">
        <v>330</v>
      </c>
      <c r="BB69" s="10">
        <v>283547</v>
      </c>
      <c r="BE69" s="70"/>
      <c r="BF69" s="241"/>
    </row>
    <row r="70" spans="1:58" ht="12.75">
      <c r="A70" s="3"/>
      <c r="B70" s="12"/>
      <c r="C70" s="3"/>
      <c r="AY70" s="103" t="s">
        <v>275</v>
      </c>
      <c r="AZ70" s="103" t="s">
        <v>453</v>
      </c>
      <c r="BA70" s="103" t="s">
        <v>510</v>
      </c>
      <c r="BB70" s="10">
        <v>141474</v>
      </c>
      <c r="BE70" s="70"/>
      <c r="BF70" s="239"/>
    </row>
    <row r="71" spans="1:58" ht="12.75">
      <c r="A71" s="3"/>
      <c r="B71" s="12"/>
      <c r="C71" s="3"/>
      <c r="AY71" s="103" t="s">
        <v>127</v>
      </c>
      <c r="AZ71" s="103" t="s">
        <v>407</v>
      </c>
      <c r="BA71" s="103" t="s">
        <v>330</v>
      </c>
      <c r="BB71" s="10">
        <v>213326</v>
      </c>
      <c r="BE71" s="70"/>
      <c r="BF71" s="239"/>
    </row>
    <row r="72" spans="1:58" ht="12.75">
      <c r="A72" s="3"/>
      <c r="B72" s="12"/>
      <c r="C72" s="3"/>
      <c r="AY72" s="103" t="s">
        <v>136</v>
      </c>
      <c r="AZ72" s="103" t="s">
        <v>137</v>
      </c>
      <c r="BA72" s="103" t="s">
        <v>330</v>
      </c>
      <c r="BB72" s="10">
        <v>183220</v>
      </c>
      <c r="BE72" s="250"/>
      <c r="BF72" s="239"/>
    </row>
    <row r="73" spans="1:58" ht="12.75">
      <c r="A73" s="3"/>
      <c r="B73" s="12"/>
      <c r="C73" s="3"/>
      <c r="AY73" s="103" t="s">
        <v>64</v>
      </c>
      <c r="AZ73" s="103" t="s">
        <v>382</v>
      </c>
      <c r="BA73" s="103" t="s">
        <v>330</v>
      </c>
      <c r="BB73" s="10">
        <v>190143</v>
      </c>
      <c r="BE73" s="70"/>
      <c r="BF73" s="239"/>
    </row>
    <row r="74" spans="1:58" ht="12.75">
      <c r="A74" s="3"/>
      <c r="B74" s="12"/>
      <c r="C74" s="3"/>
      <c r="AY74" s="103" t="s">
        <v>165</v>
      </c>
      <c r="AZ74" s="103" t="s">
        <v>166</v>
      </c>
      <c r="BA74" s="103" t="s">
        <v>511</v>
      </c>
      <c r="BB74" s="10">
        <v>419928</v>
      </c>
      <c r="BE74" s="70"/>
      <c r="BF74" s="241"/>
    </row>
    <row r="75" spans="1:58" ht="12.75">
      <c r="A75" s="3"/>
      <c r="B75" s="12"/>
      <c r="C75" s="3"/>
      <c r="AY75" s="103" t="s">
        <v>113</v>
      </c>
      <c r="AZ75" s="103" t="s">
        <v>401</v>
      </c>
      <c r="BA75" s="103" t="s">
        <v>330</v>
      </c>
      <c r="BB75" s="10">
        <v>158106</v>
      </c>
      <c r="BE75" s="70"/>
      <c r="BF75" s="241"/>
    </row>
    <row r="76" spans="1:58" ht="12.75">
      <c r="A76" s="3"/>
      <c r="B76" s="12"/>
      <c r="C76" s="3"/>
      <c r="AY76" s="103" t="s">
        <v>140</v>
      </c>
      <c r="AZ76" s="103" t="s">
        <v>141</v>
      </c>
      <c r="BA76" s="103" t="s">
        <v>330</v>
      </c>
      <c r="BB76" s="10">
        <v>377807</v>
      </c>
      <c r="BE76" s="70"/>
      <c r="BF76" s="241"/>
    </row>
    <row r="77" spans="1:58" ht="12.75">
      <c r="A77" s="3"/>
      <c r="B77" s="12"/>
      <c r="C77" s="3"/>
      <c r="AY77" s="103" t="s">
        <v>163</v>
      </c>
      <c r="AZ77" s="103" t="s">
        <v>164</v>
      </c>
      <c r="BA77" s="103" t="s">
        <v>511</v>
      </c>
      <c r="BB77" s="10">
        <v>799634</v>
      </c>
      <c r="BE77" s="70"/>
      <c r="BF77" s="249"/>
    </row>
    <row r="78" spans="1:58" ht="12.75">
      <c r="A78" s="3"/>
      <c r="B78" s="12"/>
      <c r="C78" s="3"/>
      <c r="AY78" s="103" t="s">
        <v>224</v>
      </c>
      <c r="AZ78" s="103" t="s">
        <v>225</v>
      </c>
      <c r="BA78" s="103" t="s">
        <v>330</v>
      </c>
      <c r="BB78" s="10">
        <v>362638</v>
      </c>
      <c r="BE78" s="70"/>
      <c r="BF78" s="239"/>
    </row>
    <row r="79" spans="1:58" ht="12.75">
      <c r="A79" s="3"/>
      <c r="B79" s="12"/>
      <c r="C79" s="3"/>
      <c r="AY79" s="103" t="s">
        <v>223</v>
      </c>
      <c r="AZ79" s="103" t="s">
        <v>435</v>
      </c>
      <c r="BA79" s="103" t="s">
        <v>330</v>
      </c>
      <c r="BB79" s="10">
        <v>678998</v>
      </c>
      <c r="BF79" s="239"/>
    </row>
    <row r="80" spans="1:58" ht="12.75">
      <c r="A80" s="3"/>
      <c r="B80" s="12"/>
      <c r="C80" s="3"/>
      <c r="AY80" s="103" t="s">
        <v>144</v>
      </c>
      <c r="AZ80" s="103" t="s">
        <v>145</v>
      </c>
      <c r="BA80" s="103" t="s">
        <v>330</v>
      </c>
      <c r="BB80" s="10">
        <v>290986</v>
      </c>
      <c r="BF80" s="252"/>
    </row>
    <row r="81" spans="1:58" ht="12.75">
      <c r="A81" s="3"/>
      <c r="B81" s="12"/>
      <c r="C81" s="3"/>
      <c r="AY81" s="103" t="s">
        <v>178</v>
      </c>
      <c r="AZ81" s="103" t="s">
        <v>424</v>
      </c>
      <c r="BA81" s="103" t="s">
        <v>511</v>
      </c>
      <c r="BB81" s="10">
        <v>747976</v>
      </c>
      <c r="BF81" s="252"/>
    </row>
    <row r="82" spans="1:58" ht="12.75">
      <c r="A82" s="3"/>
      <c r="B82" s="12"/>
      <c r="C82" s="3"/>
      <c r="AY82" s="103" t="s">
        <v>193</v>
      </c>
      <c r="AZ82" s="103" t="s">
        <v>194</v>
      </c>
      <c r="BA82" s="103" t="s">
        <v>330</v>
      </c>
      <c r="BB82" s="10">
        <v>489140</v>
      </c>
      <c r="BF82" s="252"/>
    </row>
    <row r="83" spans="1:58" ht="12.75">
      <c r="A83" s="3"/>
      <c r="B83" s="12"/>
      <c r="C83" s="3"/>
      <c r="AY83" s="103" t="s">
        <v>98</v>
      </c>
      <c r="AZ83" s="103" t="s">
        <v>398</v>
      </c>
      <c r="BA83" s="103" t="s">
        <v>511</v>
      </c>
      <c r="BB83" s="10">
        <v>208442</v>
      </c>
      <c r="BE83" s="70"/>
      <c r="BF83" s="241"/>
    </row>
    <row r="84" spans="1:58" ht="12.75">
      <c r="A84" s="3"/>
      <c r="B84" s="12"/>
      <c r="C84" s="3"/>
      <c r="AY84" s="103" t="s">
        <v>203</v>
      </c>
      <c r="AZ84" s="103" t="s">
        <v>204</v>
      </c>
      <c r="BA84" s="103" t="s">
        <v>511</v>
      </c>
      <c r="BB84" s="10">
        <v>545543</v>
      </c>
      <c r="BE84" s="70"/>
      <c r="BF84" s="241"/>
    </row>
    <row r="85" spans="1:58" ht="12.75">
      <c r="A85" s="3"/>
      <c r="B85" s="12"/>
      <c r="C85" s="3"/>
      <c r="AY85" s="103" t="s">
        <v>135</v>
      </c>
      <c r="AZ85" s="103" t="s">
        <v>413</v>
      </c>
      <c r="BA85" s="103" t="s">
        <v>511</v>
      </c>
      <c r="BB85" s="10">
        <v>274067</v>
      </c>
      <c r="BE85" s="70"/>
      <c r="BF85" s="241"/>
    </row>
    <row r="86" spans="1:58" ht="12.75">
      <c r="A86" s="3"/>
      <c r="B86" s="12"/>
      <c r="C86" s="3"/>
      <c r="AY86" s="103" t="s">
        <v>251</v>
      </c>
      <c r="AZ86" s="103" t="s">
        <v>252</v>
      </c>
      <c r="BA86" s="103" t="s">
        <v>511</v>
      </c>
      <c r="BB86" s="10">
        <v>374861</v>
      </c>
      <c r="BE86" s="70"/>
      <c r="BF86" s="249"/>
    </row>
    <row r="87" spans="1:58" ht="12.75">
      <c r="A87" s="3"/>
      <c r="B87" s="12"/>
      <c r="C87" s="3"/>
      <c r="AY87" s="103" t="s">
        <v>132</v>
      </c>
      <c r="AZ87" s="103" t="s">
        <v>133</v>
      </c>
      <c r="BA87" s="103" t="s">
        <v>330</v>
      </c>
      <c r="BB87" s="10">
        <v>153833</v>
      </c>
      <c r="BE87" s="70"/>
      <c r="BF87" s="249"/>
    </row>
    <row r="88" spans="1:58" ht="12.75">
      <c r="A88" s="3"/>
      <c r="B88" s="12"/>
      <c r="C88" s="3"/>
      <c r="AY88" s="103" t="s">
        <v>79</v>
      </c>
      <c r="AZ88" s="103" t="s">
        <v>80</v>
      </c>
      <c r="BA88" s="103" t="s">
        <v>511</v>
      </c>
      <c r="BB88" s="10">
        <v>258492</v>
      </c>
      <c r="BE88" s="70"/>
      <c r="BF88" s="241"/>
    </row>
    <row r="89" spans="1:58" ht="12.75">
      <c r="A89" s="3"/>
      <c r="B89" s="12"/>
      <c r="C89" s="3"/>
      <c r="AY89" s="103" t="s">
        <v>81</v>
      </c>
      <c r="AZ89" s="103" t="s">
        <v>391</v>
      </c>
      <c r="BA89" s="103" t="s">
        <v>330</v>
      </c>
      <c r="BB89" s="10">
        <v>283085</v>
      </c>
      <c r="BE89" s="70"/>
      <c r="BF89" s="241"/>
    </row>
    <row r="90" spans="1:58" ht="12.75">
      <c r="A90" s="3"/>
      <c r="B90" s="12"/>
      <c r="C90" s="3"/>
      <c r="AY90" s="103" t="s">
        <v>76</v>
      </c>
      <c r="AZ90" s="103" t="s">
        <v>388</v>
      </c>
      <c r="BA90" s="103" t="s">
        <v>330</v>
      </c>
      <c r="BB90" s="10">
        <v>357346</v>
      </c>
      <c r="BE90" s="70"/>
      <c r="BF90" s="241"/>
    </row>
    <row r="91" spans="1:58" ht="12.75">
      <c r="A91" s="3"/>
      <c r="B91" s="12"/>
      <c r="C91" s="3"/>
      <c r="AY91" s="103" t="s">
        <v>243</v>
      </c>
      <c r="AZ91" s="103" t="s">
        <v>441</v>
      </c>
      <c r="BA91" s="103" t="s">
        <v>511</v>
      </c>
      <c r="BB91" s="10">
        <v>748575</v>
      </c>
      <c r="BE91" s="247"/>
      <c r="BF91" s="249"/>
    </row>
    <row r="92" spans="1:58" ht="12.75">
      <c r="A92" s="3"/>
      <c r="B92" s="12"/>
      <c r="C92" s="3"/>
      <c r="AY92" s="103" t="s">
        <v>249</v>
      </c>
      <c r="AZ92" s="103" t="s">
        <v>250</v>
      </c>
      <c r="BA92" s="103" t="s">
        <v>511</v>
      </c>
      <c r="BB92" s="10">
        <v>322673</v>
      </c>
      <c r="BE92" s="247"/>
      <c r="BF92" s="249"/>
    </row>
    <row r="93" spans="1:58" ht="12.75">
      <c r="A93" s="3"/>
      <c r="B93" s="12"/>
      <c r="C93" s="3"/>
      <c r="AY93" s="103" t="s">
        <v>58</v>
      </c>
      <c r="AZ93" s="103" t="s">
        <v>59</v>
      </c>
      <c r="BA93" s="103" t="s">
        <v>330</v>
      </c>
      <c r="BB93" s="10">
        <v>165284</v>
      </c>
      <c r="BF93" s="252"/>
    </row>
    <row r="94" spans="1:58" ht="12.75">
      <c r="A94" s="3"/>
      <c r="B94" s="12"/>
      <c r="C94" s="3"/>
      <c r="AY94" s="103" t="s">
        <v>186</v>
      </c>
      <c r="AZ94" s="103" t="s">
        <v>426</v>
      </c>
      <c r="BA94" s="103" t="s">
        <v>330</v>
      </c>
      <c r="BB94" s="10">
        <v>339272</v>
      </c>
      <c r="BE94" s="70"/>
      <c r="BF94" s="241"/>
    </row>
    <row r="95" spans="1:58" ht="12.75">
      <c r="A95" s="3"/>
      <c r="B95" s="12"/>
      <c r="C95" s="3"/>
      <c r="AY95" s="103" t="s">
        <v>86</v>
      </c>
      <c r="AZ95" s="103" t="s">
        <v>87</v>
      </c>
      <c r="BA95" s="103" t="s">
        <v>330</v>
      </c>
      <c r="BB95" s="10">
        <v>165642</v>
      </c>
      <c r="BE95" s="247"/>
      <c r="BF95" s="249"/>
    </row>
    <row r="96" spans="1:58" ht="12.75">
      <c r="A96" s="3"/>
      <c r="B96" s="12"/>
      <c r="C96" s="3"/>
      <c r="AY96" s="103" t="s">
        <v>157</v>
      </c>
      <c r="AZ96" s="103" t="s">
        <v>158</v>
      </c>
      <c r="BA96" s="103" t="s">
        <v>330</v>
      </c>
      <c r="BB96" s="10">
        <v>208351</v>
      </c>
      <c r="BE96" s="243"/>
      <c r="BF96" s="238"/>
    </row>
    <row r="97" spans="1:58" ht="12.75">
      <c r="A97" s="3"/>
      <c r="B97" s="12"/>
      <c r="C97" s="3"/>
      <c r="AY97" s="103" t="s">
        <v>231</v>
      </c>
      <c r="AZ97" s="103" t="s">
        <v>232</v>
      </c>
      <c r="BA97" s="103" t="s">
        <v>330</v>
      </c>
      <c r="BB97" s="10">
        <v>203178</v>
      </c>
      <c r="BE97" s="243"/>
      <c r="BF97" s="238"/>
    </row>
    <row r="98" spans="1:58" ht="12.75">
      <c r="A98" s="3"/>
      <c r="B98" s="12"/>
      <c r="C98" s="3"/>
      <c r="AY98" s="103" t="s">
        <v>82</v>
      </c>
      <c r="AZ98" s="103" t="s">
        <v>392</v>
      </c>
      <c r="BA98" s="103" t="s">
        <v>330</v>
      </c>
      <c r="BB98" s="10">
        <v>214052</v>
      </c>
      <c r="BE98" s="248"/>
      <c r="BF98" s="241"/>
    </row>
    <row r="99" spans="1:58" ht="12.75">
      <c r="A99" s="3"/>
      <c r="B99" s="12"/>
      <c r="C99" s="3"/>
      <c r="AY99" s="103" t="s">
        <v>205</v>
      </c>
      <c r="AZ99" s="103" t="s">
        <v>206</v>
      </c>
      <c r="BA99" s="103" t="s">
        <v>511</v>
      </c>
      <c r="BB99" s="10">
        <v>795503</v>
      </c>
      <c r="BE99" s="70"/>
      <c r="BF99" s="249"/>
    </row>
    <row r="100" spans="1:58" ht="12.75">
      <c r="A100" s="3"/>
      <c r="B100" s="12"/>
      <c r="C100" s="3"/>
      <c r="AY100" s="103" t="s">
        <v>226</v>
      </c>
      <c r="AZ100" s="103" t="s">
        <v>436</v>
      </c>
      <c r="BA100" s="103" t="s">
        <v>330</v>
      </c>
      <c r="BB100" s="10">
        <v>648340</v>
      </c>
      <c r="BE100" s="70"/>
      <c r="BF100" s="249"/>
    </row>
    <row r="101" spans="51:58" ht="12.75">
      <c r="AY101" s="103" t="s">
        <v>51</v>
      </c>
      <c r="AZ101" s="103" t="s">
        <v>52</v>
      </c>
      <c r="BA101" s="103" t="s">
        <v>330</v>
      </c>
      <c r="BB101" s="10">
        <v>320818</v>
      </c>
      <c r="BE101" s="237"/>
      <c r="BF101" s="238"/>
    </row>
    <row r="102" spans="51:58" ht="12.75">
      <c r="AY102" s="103" t="s">
        <v>88</v>
      </c>
      <c r="AZ102" s="103" t="s">
        <v>89</v>
      </c>
      <c r="BA102" s="103" t="s">
        <v>330</v>
      </c>
      <c r="BB102" s="10">
        <v>339920</v>
      </c>
      <c r="BE102" s="237"/>
      <c r="BF102" s="238"/>
    </row>
    <row r="103" spans="51:58" ht="12.75">
      <c r="AY103" s="103" t="s">
        <v>177</v>
      </c>
      <c r="AZ103" s="103" t="s">
        <v>423</v>
      </c>
      <c r="BA103" s="103" t="s">
        <v>330</v>
      </c>
      <c r="BB103" s="10">
        <v>656875</v>
      </c>
      <c r="BE103" s="70"/>
      <c r="BF103" s="239"/>
    </row>
    <row r="104" spans="51:58" ht="12.75">
      <c r="AY104" s="103" t="s">
        <v>114</v>
      </c>
      <c r="AZ104" s="103" t="s">
        <v>402</v>
      </c>
      <c r="BA104" s="103" t="s">
        <v>330</v>
      </c>
      <c r="BB104" s="10">
        <v>236592</v>
      </c>
      <c r="BF104" s="252"/>
    </row>
    <row r="105" spans="51:58" ht="12.75">
      <c r="AY105" s="103" t="s">
        <v>259</v>
      </c>
      <c r="AZ105" s="103" t="s">
        <v>445</v>
      </c>
      <c r="BA105" s="103" t="s">
        <v>511</v>
      </c>
      <c r="BB105" s="10">
        <v>671572</v>
      </c>
      <c r="BE105" s="237"/>
      <c r="BF105" s="238"/>
    </row>
    <row r="106" spans="51:58" ht="12.75">
      <c r="AY106" s="103" t="s">
        <v>239</v>
      </c>
      <c r="AZ106" s="103" t="s">
        <v>240</v>
      </c>
      <c r="BA106" s="103" t="s">
        <v>511</v>
      </c>
      <c r="BB106" s="10">
        <v>177882</v>
      </c>
      <c r="BF106" s="252"/>
    </row>
    <row r="107" spans="51:58" ht="12.75">
      <c r="AY107" s="103" t="s">
        <v>91</v>
      </c>
      <c r="AZ107" s="103" t="s">
        <v>395</v>
      </c>
      <c r="BA107" s="103" t="s">
        <v>330</v>
      </c>
      <c r="BB107" s="10">
        <v>274443</v>
      </c>
      <c r="BF107" s="252"/>
    </row>
    <row r="108" spans="51:58" ht="12.75">
      <c r="AY108" s="103" t="s">
        <v>95</v>
      </c>
      <c r="AZ108" s="103" t="s">
        <v>397</v>
      </c>
      <c r="BA108" s="103" t="s">
        <v>330</v>
      </c>
      <c r="BB108" s="10">
        <v>213174</v>
      </c>
      <c r="BE108" s="70"/>
      <c r="BF108" s="239"/>
    </row>
    <row r="109" spans="51:58" ht="12.75">
      <c r="AY109" s="103" t="s">
        <v>179</v>
      </c>
      <c r="AZ109" s="103" t="s">
        <v>180</v>
      </c>
      <c r="BA109" s="103" t="s">
        <v>330</v>
      </c>
      <c r="BB109" s="10">
        <v>278950</v>
      </c>
      <c r="BE109" s="237"/>
      <c r="BF109" s="238"/>
    </row>
    <row r="110" spans="51:58" ht="12.75">
      <c r="AY110" s="103" t="s">
        <v>273</v>
      </c>
      <c r="AZ110" s="103" t="s">
        <v>274</v>
      </c>
      <c r="BA110" s="103" t="s">
        <v>330</v>
      </c>
      <c r="BB110" s="10">
        <v>133304</v>
      </c>
      <c r="BE110" s="70"/>
      <c r="BF110" s="249"/>
    </row>
    <row r="111" spans="51:58" ht="12.75">
      <c r="AY111" s="103" t="s">
        <v>155</v>
      </c>
      <c r="AZ111" s="103" t="s">
        <v>417</v>
      </c>
      <c r="BA111" s="103" t="s">
        <v>330</v>
      </c>
      <c r="BB111" s="10">
        <v>197060</v>
      </c>
      <c r="BE111" s="70"/>
      <c r="BF111" s="239"/>
    </row>
    <row r="112" spans="51:58" ht="12.75">
      <c r="AY112" s="103" t="s">
        <v>100</v>
      </c>
      <c r="AZ112" s="103" t="s">
        <v>101</v>
      </c>
      <c r="BA112" s="103" t="s">
        <v>330</v>
      </c>
      <c r="BB112" s="10">
        <v>253140</v>
      </c>
      <c r="BE112" s="250"/>
      <c r="BF112" s="249"/>
    </row>
    <row r="113" spans="51:58" ht="12.75">
      <c r="AY113" s="103" t="s">
        <v>92</v>
      </c>
      <c r="AZ113" s="103" t="s">
        <v>93</v>
      </c>
      <c r="BA113" s="103" t="s">
        <v>330</v>
      </c>
      <c r="BB113" s="10">
        <v>240983</v>
      </c>
      <c r="BE113" s="70"/>
      <c r="BF113" s="241"/>
    </row>
    <row r="114" spans="51:58" ht="12.75">
      <c r="AY114" s="103" t="s">
        <v>228</v>
      </c>
      <c r="AZ114" s="103" t="s">
        <v>438</v>
      </c>
      <c r="BA114" s="103" t="s">
        <v>330</v>
      </c>
      <c r="BB114" s="10">
        <v>340451</v>
      </c>
      <c r="BF114" s="241"/>
    </row>
    <row r="115" spans="51:58" ht="12.75">
      <c r="AY115" s="103" t="s">
        <v>189</v>
      </c>
      <c r="AZ115" s="103" t="s">
        <v>190</v>
      </c>
      <c r="BA115" s="103" t="s">
        <v>330</v>
      </c>
      <c r="BB115" s="10">
        <v>280673</v>
      </c>
      <c r="BE115" s="248"/>
      <c r="BF115" s="241"/>
    </row>
    <row r="116" spans="51:58" ht="12.75">
      <c r="AY116" s="103" t="s">
        <v>169</v>
      </c>
      <c r="AZ116" s="103" t="s">
        <v>170</v>
      </c>
      <c r="BA116" s="103" t="s">
        <v>330</v>
      </c>
      <c r="BB116" s="10">
        <v>565874</v>
      </c>
      <c r="BE116" s="70"/>
      <c r="BF116" s="239"/>
    </row>
    <row r="117" spans="51:58" ht="12.75">
      <c r="AY117" s="103" t="s">
        <v>152</v>
      </c>
      <c r="AZ117" s="103" t="s">
        <v>416</v>
      </c>
      <c r="BA117" s="103" t="s">
        <v>511</v>
      </c>
      <c r="BB117" s="10">
        <v>295379</v>
      </c>
      <c r="BE117" s="237"/>
      <c r="BF117" s="238"/>
    </row>
    <row r="118" spans="51:58" ht="12.75">
      <c r="AY118" s="103" t="s">
        <v>56</v>
      </c>
      <c r="AZ118" s="103" t="s">
        <v>57</v>
      </c>
      <c r="BA118" s="103" t="s">
        <v>330</v>
      </c>
      <c r="BB118" s="10">
        <v>217094</v>
      </c>
      <c r="BE118" s="70"/>
      <c r="BF118" s="239"/>
    </row>
    <row r="119" spans="51:58" ht="12.75">
      <c r="AY119" s="103" t="s">
        <v>268</v>
      </c>
      <c r="AZ119" s="103" t="s">
        <v>448</v>
      </c>
      <c r="BA119" s="103" t="s">
        <v>330</v>
      </c>
      <c r="BB119" s="10">
        <v>538131</v>
      </c>
      <c r="BE119" s="70"/>
      <c r="BF119" s="239"/>
    </row>
    <row r="120" spans="51:58" ht="12.75">
      <c r="AY120" s="103" t="s">
        <v>150</v>
      </c>
      <c r="AZ120" s="103" t="s">
        <v>151</v>
      </c>
      <c r="BA120" s="103" t="s">
        <v>511</v>
      </c>
      <c r="BB120" s="10">
        <v>389725</v>
      </c>
      <c r="BE120" s="70"/>
      <c r="BF120" s="239"/>
    </row>
    <row r="121" spans="51:58" ht="12.75">
      <c r="AY121" s="103" t="s">
        <v>212</v>
      </c>
      <c r="AZ121" s="103" t="s">
        <v>213</v>
      </c>
      <c r="BA121" s="103" t="s">
        <v>511</v>
      </c>
      <c r="BB121" s="10">
        <v>356812</v>
      </c>
      <c r="BE121" s="237"/>
      <c r="BF121" s="238"/>
    </row>
    <row r="122" spans="51:58" ht="12.75">
      <c r="AY122" s="103" t="s">
        <v>60</v>
      </c>
      <c r="AZ122" s="103" t="s">
        <v>61</v>
      </c>
      <c r="BA122" s="103" t="s">
        <v>330</v>
      </c>
      <c r="BB122" s="10">
        <v>256321</v>
      </c>
      <c r="BE122" s="70"/>
      <c r="BF122" s="249"/>
    </row>
    <row r="123" spans="51:58" ht="12.75">
      <c r="AY123" s="103" t="s">
        <v>234</v>
      </c>
      <c r="AZ123" s="103" t="s">
        <v>440</v>
      </c>
      <c r="BA123" s="103" t="s">
        <v>511</v>
      </c>
      <c r="BB123" s="10">
        <v>615835</v>
      </c>
      <c r="BF123" s="252"/>
    </row>
    <row r="124" spans="51:58" ht="12.75">
      <c r="AY124" s="103" t="s">
        <v>130</v>
      </c>
      <c r="AZ124" s="103" t="s">
        <v>410</v>
      </c>
      <c r="BA124" s="103" t="s">
        <v>330</v>
      </c>
      <c r="BB124" s="10">
        <v>150179</v>
      </c>
      <c r="BF124" s="252"/>
    </row>
    <row r="125" spans="51:58" ht="12.75">
      <c r="AY125" s="103" t="s">
        <v>253</v>
      </c>
      <c r="AZ125" s="103" t="s">
        <v>254</v>
      </c>
      <c r="BA125" s="103" t="s">
        <v>330</v>
      </c>
      <c r="BB125" s="10">
        <v>420503</v>
      </c>
      <c r="BE125" s="70"/>
      <c r="BF125" s="249"/>
    </row>
    <row r="126" spans="51:58" ht="12.75">
      <c r="AY126" s="103" t="s">
        <v>134</v>
      </c>
      <c r="AZ126" s="103" t="s">
        <v>412</v>
      </c>
      <c r="BA126" s="103" t="s">
        <v>330</v>
      </c>
      <c r="BB126" s="10">
        <v>263936</v>
      </c>
      <c r="BE126" s="70"/>
      <c r="BF126" s="239"/>
    </row>
    <row r="127" spans="51:58" ht="12.75">
      <c r="AY127" s="103" t="s">
        <v>142</v>
      </c>
      <c r="AZ127" s="103" t="s">
        <v>143</v>
      </c>
      <c r="BA127" s="103" t="s">
        <v>330</v>
      </c>
      <c r="BB127" s="10">
        <v>308593</v>
      </c>
      <c r="BF127" s="252"/>
    </row>
    <row r="128" spans="51:58" ht="12.75">
      <c r="AY128" s="103" t="s">
        <v>94</v>
      </c>
      <c r="AZ128" s="103" t="s">
        <v>396</v>
      </c>
      <c r="BA128" s="103" t="s">
        <v>511</v>
      </c>
      <c r="BB128" s="10">
        <v>298190</v>
      </c>
      <c r="BE128" s="250"/>
      <c r="BF128" s="249"/>
    </row>
    <row r="129" spans="51:58" ht="12.75">
      <c r="AY129" s="103" t="s">
        <v>85</v>
      </c>
      <c r="AZ129" s="103" t="s">
        <v>393</v>
      </c>
      <c r="BA129" s="103" t="s">
        <v>330</v>
      </c>
      <c r="BB129" s="10">
        <v>191885</v>
      </c>
      <c r="BE129" s="70"/>
      <c r="BF129" s="249"/>
    </row>
    <row r="130" spans="51:58" ht="12.75">
      <c r="AY130" s="103" t="s">
        <v>233</v>
      </c>
      <c r="AZ130" s="103" t="s">
        <v>439</v>
      </c>
      <c r="BA130" s="103" t="s">
        <v>330</v>
      </c>
      <c r="BB130" s="10">
        <v>268223</v>
      </c>
      <c r="BE130" s="70"/>
      <c r="BF130" s="249"/>
    </row>
    <row r="131" spans="51:58" ht="12.75">
      <c r="AY131" s="103" t="s">
        <v>245</v>
      </c>
      <c r="AZ131" s="103" t="s">
        <v>246</v>
      </c>
      <c r="BA131" s="103" t="s">
        <v>511</v>
      </c>
      <c r="BB131" s="10">
        <v>616983</v>
      </c>
      <c r="BE131" s="247"/>
      <c r="BF131" s="249"/>
    </row>
    <row r="132" spans="51:58" ht="12.75">
      <c r="AY132" s="103" t="s">
        <v>131</v>
      </c>
      <c r="AZ132" s="103" t="s">
        <v>411</v>
      </c>
      <c r="BA132" s="103" t="s">
        <v>330</v>
      </c>
      <c r="BB132" s="10">
        <v>283991</v>
      </c>
      <c r="BE132" s="247"/>
      <c r="BF132" s="249"/>
    </row>
    <row r="133" spans="51:58" ht="12.75">
      <c r="AY133" s="103" t="s">
        <v>216</v>
      </c>
      <c r="AZ133" s="103" t="s">
        <v>217</v>
      </c>
      <c r="BA133" s="103" t="s">
        <v>330</v>
      </c>
      <c r="BB133" s="10">
        <v>1156805</v>
      </c>
      <c r="BE133" s="247"/>
      <c r="BF133" s="251"/>
    </row>
    <row r="134" spans="51:58" ht="12.75">
      <c r="AY134" s="103" t="s">
        <v>156</v>
      </c>
      <c r="AZ134" s="103" t="s">
        <v>418</v>
      </c>
      <c r="BA134" s="103" t="s">
        <v>330</v>
      </c>
      <c r="BB134" s="10">
        <v>390971</v>
      </c>
      <c r="BE134" s="243"/>
      <c r="BF134" s="238"/>
    </row>
    <row r="135" spans="51:58" ht="12.75">
      <c r="AY135" s="103" t="s">
        <v>121</v>
      </c>
      <c r="AZ135" s="103" t="s">
        <v>122</v>
      </c>
      <c r="BA135" s="103" t="s">
        <v>510</v>
      </c>
      <c r="BB135" s="10">
        <v>218182</v>
      </c>
      <c r="BE135" s="250"/>
      <c r="BF135" s="249"/>
    </row>
    <row r="136" spans="51:58" ht="12.75">
      <c r="AY136" s="103" t="s">
        <v>148</v>
      </c>
      <c r="AZ136" s="103" t="s">
        <v>414</v>
      </c>
      <c r="BA136" s="103" t="s">
        <v>511</v>
      </c>
      <c r="BB136" s="10">
        <v>236598</v>
      </c>
      <c r="BE136" s="237"/>
      <c r="BF136" s="238"/>
    </row>
    <row r="137" spans="51:58" ht="12.75">
      <c r="AY137" s="103" t="s">
        <v>160</v>
      </c>
      <c r="AZ137" s="103" t="s">
        <v>420</v>
      </c>
      <c r="BA137" s="103" t="s">
        <v>511</v>
      </c>
      <c r="BB137" s="10">
        <v>165993</v>
      </c>
      <c r="BF137" s="252"/>
    </row>
    <row r="138" spans="51:58" ht="12.75">
      <c r="AY138" s="103" t="s">
        <v>54</v>
      </c>
      <c r="AZ138" s="103" t="s">
        <v>55</v>
      </c>
      <c r="BA138" s="103" t="s">
        <v>330</v>
      </c>
      <c r="BB138" s="10">
        <v>145889</v>
      </c>
      <c r="BE138" s="70"/>
      <c r="BF138" s="239"/>
    </row>
    <row r="139" spans="51:58" ht="12.75">
      <c r="AY139" s="103" t="s">
        <v>75</v>
      </c>
      <c r="AZ139" s="103" t="s">
        <v>387</v>
      </c>
      <c r="BA139" s="103" t="s">
        <v>330</v>
      </c>
      <c r="BB139" s="10">
        <v>267393</v>
      </c>
      <c r="BE139" s="237"/>
      <c r="BF139" s="238"/>
    </row>
    <row r="140" spans="51:58" ht="12.75">
      <c r="AY140" s="103" t="s">
        <v>201</v>
      </c>
      <c r="AZ140" s="103" t="s">
        <v>202</v>
      </c>
      <c r="BA140" s="103" t="s">
        <v>511</v>
      </c>
      <c r="BB140" s="10">
        <v>232551</v>
      </c>
      <c r="BE140" s="70"/>
      <c r="BF140" s="239"/>
    </row>
    <row r="141" spans="51:58" ht="12.75">
      <c r="AY141" s="103" t="s">
        <v>167</v>
      </c>
      <c r="AZ141" s="103" t="s">
        <v>168</v>
      </c>
      <c r="BA141" s="103" t="s">
        <v>511</v>
      </c>
      <c r="BB141" s="10">
        <v>350958</v>
      </c>
      <c r="BE141" s="70"/>
      <c r="BF141" s="239"/>
    </row>
    <row r="142" spans="51:58" ht="12.75">
      <c r="AY142" s="103" t="s">
        <v>153</v>
      </c>
      <c r="AZ142" s="103" t="s">
        <v>154</v>
      </c>
      <c r="BA142" s="103" t="s">
        <v>330</v>
      </c>
      <c r="BB142" s="10">
        <v>265654</v>
      </c>
      <c r="BE142" s="70"/>
      <c r="BF142" s="241"/>
    </row>
    <row r="143" spans="51:58" ht="12.75">
      <c r="AY143" s="103" t="s">
        <v>181</v>
      </c>
      <c r="AZ143" s="103" t="s">
        <v>182</v>
      </c>
      <c r="BA143" s="103" t="s">
        <v>330</v>
      </c>
      <c r="BB143" s="10">
        <v>284466</v>
      </c>
      <c r="BE143" s="70"/>
      <c r="BF143" s="249"/>
    </row>
    <row r="144" spans="51:58" ht="12.75">
      <c r="AY144" s="103" t="s">
        <v>146</v>
      </c>
      <c r="AZ144" s="103" t="s">
        <v>147</v>
      </c>
      <c r="BA144" s="103" t="s">
        <v>330</v>
      </c>
      <c r="BB144" s="10">
        <v>319933</v>
      </c>
      <c r="BE144" s="70"/>
      <c r="BF144" s="241"/>
    </row>
    <row r="145" spans="51:58" ht="12.75">
      <c r="AY145" s="103" t="s">
        <v>111</v>
      </c>
      <c r="AZ145" s="103" t="s">
        <v>112</v>
      </c>
      <c r="BA145" s="103" t="s">
        <v>330</v>
      </c>
      <c r="BB145" s="10">
        <v>192336</v>
      </c>
      <c r="BE145" s="248"/>
      <c r="BF145" s="249"/>
    </row>
    <row r="146" spans="51:58" ht="12.75">
      <c r="AY146" s="103" t="s">
        <v>237</v>
      </c>
      <c r="AZ146" s="103" t="s">
        <v>238</v>
      </c>
      <c r="BA146" s="103" t="s">
        <v>330</v>
      </c>
      <c r="BB146" s="10">
        <v>548313</v>
      </c>
      <c r="BF146" s="252"/>
    </row>
    <row r="147" spans="51:58" ht="12.75">
      <c r="AY147" s="103" t="s">
        <v>247</v>
      </c>
      <c r="AZ147" s="103" t="s">
        <v>248</v>
      </c>
      <c r="BA147" s="103" t="s">
        <v>330</v>
      </c>
      <c r="BB147" s="10">
        <v>287229</v>
      </c>
      <c r="BF147" s="252"/>
    </row>
    <row r="148" spans="51:58" ht="12.75">
      <c r="AY148" s="103" t="s">
        <v>222</v>
      </c>
      <c r="AZ148" s="103" t="s">
        <v>434</v>
      </c>
      <c r="BA148" s="103" t="s">
        <v>511</v>
      </c>
      <c r="BB148" s="10">
        <v>707573</v>
      </c>
      <c r="BF148" s="252"/>
    </row>
    <row r="149" spans="51:58" ht="12.75">
      <c r="AY149" s="103" t="s">
        <v>218</v>
      </c>
      <c r="AZ149" s="103" t="s">
        <v>219</v>
      </c>
      <c r="BA149" s="103" t="s">
        <v>511</v>
      </c>
      <c r="BB149" s="10">
        <v>825533</v>
      </c>
      <c r="BE149" s="248"/>
      <c r="BF149" s="249"/>
    </row>
    <row r="150" spans="51:58" ht="12.75">
      <c r="AY150" s="103" t="s">
        <v>196</v>
      </c>
      <c r="AZ150" s="103" t="s">
        <v>197</v>
      </c>
      <c r="BA150" s="103" t="s">
        <v>330</v>
      </c>
      <c r="BB150" s="10">
        <v>259945</v>
      </c>
      <c r="BF150" s="252"/>
    </row>
    <row r="151" spans="51:58" ht="12.75">
      <c r="AY151" s="103" t="s">
        <v>138</v>
      </c>
      <c r="AZ151" s="103" t="s">
        <v>139</v>
      </c>
      <c r="BA151" s="103" t="s">
        <v>330</v>
      </c>
      <c r="BB151" s="10">
        <v>246573</v>
      </c>
      <c r="BF151" s="252"/>
    </row>
    <row r="152" spans="51:58" ht="12.75">
      <c r="AY152" s="103" t="s">
        <v>266</v>
      </c>
      <c r="AZ152" s="103" t="s">
        <v>267</v>
      </c>
      <c r="BA152" s="103" t="s">
        <v>511</v>
      </c>
      <c r="BB152" s="10">
        <v>462395</v>
      </c>
      <c r="BE152" s="250"/>
      <c r="BF152" s="239"/>
    </row>
    <row r="153" spans="51:58" ht="12.75">
      <c r="AY153" s="103" t="s">
        <v>191</v>
      </c>
      <c r="AZ153" s="103" t="s">
        <v>192</v>
      </c>
      <c r="BA153" s="103" t="s">
        <v>330</v>
      </c>
      <c r="BB153" s="10">
        <v>332176</v>
      </c>
      <c r="BF153" s="252"/>
    </row>
    <row r="154" spans="51:58" ht="12.75">
      <c r="AY154" s="103" t="s">
        <v>161</v>
      </c>
      <c r="AZ154" s="103" t="s">
        <v>421</v>
      </c>
      <c r="BA154" s="103" t="s">
        <v>330</v>
      </c>
      <c r="BB154" s="10">
        <v>246213</v>
      </c>
      <c r="BE154" s="237"/>
      <c r="BF154" s="238"/>
    </row>
    <row r="155" spans="51:58" ht="12.75">
      <c r="AY155" s="103" t="s">
        <v>235</v>
      </c>
      <c r="AZ155" s="103" t="s">
        <v>236</v>
      </c>
      <c r="BA155" s="103" t="s">
        <v>511</v>
      </c>
      <c r="BB155" s="10">
        <v>571587</v>
      </c>
      <c r="BE155" s="70"/>
      <c r="BF155" s="239"/>
    </row>
    <row r="156" spans="51:58" ht="12.75">
      <c r="AY156" s="43"/>
      <c r="AZ156" s="43"/>
      <c r="BB156" s="105">
        <v>54615830</v>
      </c>
      <c r="BF156" s="252"/>
    </row>
    <row r="157" ht="12.75">
      <c r="BF157" s="252"/>
    </row>
    <row r="158" ht="12.75">
      <c r="BF158" s="252"/>
    </row>
    <row r="159" ht="12.75">
      <c r="BF159" s="252"/>
    </row>
    <row r="160" spans="57:58" ht="12.75">
      <c r="BE160" s="70"/>
      <c r="BF160" s="239"/>
    </row>
    <row r="161" spans="57:58" ht="12.75">
      <c r="BE161" s="70"/>
      <c r="BF161" s="241"/>
    </row>
    <row r="162" spans="57:58" ht="12.75">
      <c r="BE162" s="237"/>
      <c r="BF162" s="238"/>
    </row>
    <row r="163" spans="57:58" ht="12.75">
      <c r="BE163" s="70"/>
      <c r="BF163" s="239"/>
    </row>
    <row r="164" spans="57:58" ht="12.75">
      <c r="BE164" s="248"/>
      <c r="BF164" s="241"/>
    </row>
    <row r="165" ht="12.75">
      <c r="BF165" s="252"/>
    </row>
    <row r="166" spans="57:58" ht="12.75">
      <c r="BE166" s="70"/>
      <c r="BF166" s="249"/>
    </row>
    <row r="167" ht="12.75">
      <c r="BF167" s="252"/>
    </row>
    <row r="168" spans="57:58" ht="12.75">
      <c r="BE168" s="237"/>
      <c r="BF168" s="238"/>
    </row>
    <row r="169" spans="57:58" ht="12.75">
      <c r="BE169" s="237"/>
      <c r="BF169" s="238"/>
    </row>
    <row r="170" spans="57:58" ht="12.75">
      <c r="BE170" s="70"/>
      <c r="BF170" s="241"/>
    </row>
    <row r="171" spans="57:58" ht="12.75">
      <c r="BE171" s="70"/>
      <c r="BF171" s="239"/>
    </row>
    <row r="172" spans="57:58" ht="12.75">
      <c r="BE172" s="70"/>
      <c r="BF172" s="241"/>
    </row>
    <row r="173" spans="57:58" ht="12.75">
      <c r="BE173" s="70"/>
      <c r="BF173" s="239"/>
    </row>
    <row r="174" ht="12.75">
      <c r="BF174" s="252"/>
    </row>
    <row r="175" ht="12.75">
      <c r="BF175" s="252"/>
    </row>
    <row r="176" spans="57:58" ht="12.75">
      <c r="BE176" s="237"/>
      <c r="BF176" s="238"/>
    </row>
    <row r="177" spans="57:58" ht="12.75">
      <c r="BE177" s="237"/>
      <c r="BF177" s="238"/>
    </row>
    <row r="178" spans="57:58" ht="12.75">
      <c r="BE178" s="70"/>
      <c r="BF178" s="241"/>
    </row>
    <row r="179" ht="12.75">
      <c r="BF179" s="252"/>
    </row>
    <row r="180" spans="57:58" ht="12.75">
      <c r="BE180" s="247"/>
      <c r="BF180" s="249"/>
    </row>
    <row r="181" ht="12.75">
      <c r="BF181" s="252"/>
    </row>
    <row r="182" ht="12.75">
      <c r="BF182" s="252"/>
    </row>
    <row r="183" spans="57:58" ht="12.75">
      <c r="BE183" s="70"/>
      <c r="BF183" s="241"/>
    </row>
    <row r="184" spans="57:58" ht="12.75">
      <c r="BE184" s="70"/>
      <c r="BF184" s="241"/>
    </row>
    <row r="185" ht="12.75">
      <c r="BF185" s="252"/>
    </row>
    <row r="186" ht="12.75">
      <c r="BF186" s="252"/>
    </row>
    <row r="187" spans="57:58" ht="12.75">
      <c r="BE187" s="237"/>
      <c r="BF187" s="238"/>
    </row>
    <row r="188" ht="12.75">
      <c r="BF188" s="241"/>
    </row>
    <row r="189" ht="12.75">
      <c r="BF189" s="241"/>
    </row>
    <row r="190" spans="57:58" ht="12.75">
      <c r="BE190" s="237"/>
      <c r="BF190" s="238"/>
    </row>
    <row r="191" spans="57:58" ht="12.75">
      <c r="BE191" s="70"/>
      <c r="BF191" s="239"/>
    </row>
    <row r="192" spans="57:58" ht="12.75">
      <c r="BE192" s="70"/>
      <c r="BF192" s="239"/>
    </row>
    <row r="193" spans="57:58" ht="12.75">
      <c r="BE193" s="70"/>
      <c r="BF193" s="239"/>
    </row>
    <row r="194" spans="57:58" ht="12.75">
      <c r="BE194" s="70"/>
      <c r="BF194" s="239"/>
    </row>
    <row r="195" spans="57:58" ht="12.75">
      <c r="BE195" s="70"/>
      <c r="BF195" s="239"/>
    </row>
    <row r="196" spans="57:58" ht="12.75">
      <c r="BE196" s="70"/>
      <c r="BF196" s="239"/>
    </row>
    <row r="197" spans="57:58" ht="12.75">
      <c r="BE197" s="70"/>
      <c r="BF197" s="239"/>
    </row>
    <row r="198" ht="12.75">
      <c r="BF198" s="252"/>
    </row>
    <row r="199" spans="57:58" ht="12.75">
      <c r="BE199" s="70"/>
      <c r="BF199" s="241"/>
    </row>
    <row r="200" spans="57:58" ht="12.75">
      <c r="BE200" s="70"/>
      <c r="BF200" s="239"/>
    </row>
    <row r="201" ht="12.75">
      <c r="BF201" s="252"/>
    </row>
    <row r="202" ht="12.75">
      <c r="BF202" s="252"/>
    </row>
    <row r="203" ht="12.75">
      <c r="BF203" s="252"/>
    </row>
    <row r="204" ht="12.75">
      <c r="BF204" s="252"/>
    </row>
    <row r="205" spans="57:58" ht="12.75">
      <c r="BE205" s="70"/>
      <c r="BF205" s="239"/>
    </row>
    <row r="206" spans="57:58" ht="12.75">
      <c r="BE206" s="70"/>
      <c r="BF206" s="240"/>
    </row>
    <row r="207" spans="57:58" ht="12.75">
      <c r="BE207" s="237"/>
      <c r="BF207" s="242"/>
    </row>
    <row r="208" spans="57:58" ht="12.75">
      <c r="BE208" s="237"/>
      <c r="BF208" s="242"/>
    </row>
    <row r="209" spans="57:58" ht="12.75">
      <c r="BE209" s="237"/>
      <c r="BF209" s="242"/>
    </row>
    <row r="210" spans="57:58" ht="12.75">
      <c r="BE210" s="237"/>
      <c r="BF210" s="242"/>
    </row>
    <row r="211" spans="57:58" ht="12.75">
      <c r="BE211" s="237"/>
      <c r="BF211" s="242"/>
    </row>
    <row r="212" spans="57:58" ht="12.75">
      <c r="BE212" s="237"/>
      <c r="BF212" s="242"/>
    </row>
    <row r="213" spans="57:58" ht="12.75">
      <c r="BE213" s="237"/>
      <c r="BF213" s="238"/>
    </row>
    <row r="214" spans="57:58" ht="12.75">
      <c r="BE214" s="237"/>
      <c r="BF214" s="238"/>
    </row>
    <row r="215" spans="57:58" ht="12.75">
      <c r="BE215" s="237"/>
      <c r="BF215" s="238"/>
    </row>
    <row r="216" spans="57:58" ht="12.75">
      <c r="BE216" s="237"/>
      <c r="BF216" s="238"/>
    </row>
    <row r="217" spans="57:58" ht="12.75">
      <c r="BE217" s="237"/>
      <c r="BF217" s="238"/>
    </row>
    <row r="218" spans="57:58" ht="12.75">
      <c r="BE218" s="70"/>
      <c r="BF218" s="239"/>
    </row>
    <row r="219" spans="57:58" ht="12.75">
      <c r="BE219" s="70"/>
      <c r="BF219" s="239"/>
    </row>
    <row r="222" spans="57:58" ht="12.75">
      <c r="BE222" s="247"/>
      <c r="BF222" s="241"/>
    </row>
    <row r="223" spans="57:58" ht="12.75">
      <c r="BE223" s="247"/>
      <c r="BF223" s="241"/>
    </row>
    <row r="224" spans="57:58" ht="12.75">
      <c r="BE224" s="247"/>
      <c r="BF224" s="241"/>
    </row>
    <row r="225" spans="57:58" ht="12.75">
      <c r="BE225" s="70"/>
      <c r="BF225" s="241"/>
    </row>
    <row r="226" spans="57:58" ht="12.75">
      <c r="BE226" s="247"/>
      <c r="BF226" s="241"/>
    </row>
    <row r="229" spans="57:58" ht="12.75">
      <c r="BE229" s="247"/>
      <c r="BF229" s="247"/>
    </row>
    <row r="230" spans="57:58" ht="12.75">
      <c r="BE230" s="247"/>
      <c r="BF230" s="247"/>
    </row>
    <row r="231" spans="57:58" ht="12.75">
      <c r="BE231" s="247"/>
      <c r="BF231" s="247"/>
    </row>
    <row r="232" spans="57:58" ht="12.75">
      <c r="BE232" s="247"/>
      <c r="BF232" s="247"/>
    </row>
    <row r="233" spans="57:58" ht="12.75">
      <c r="BE233" s="247"/>
      <c r="BF233" s="247"/>
    </row>
    <row r="234" spans="57:58" ht="12.75">
      <c r="BE234" s="247"/>
      <c r="BF234" s="247"/>
    </row>
    <row r="235" spans="57:58" ht="12.75">
      <c r="BE235" s="248"/>
      <c r="BF235" s="249"/>
    </row>
    <row r="236" spans="57:58" ht="12.75">
      <c r="BE236" s="247"/>
      <c r="BF236" s="249"/>
    </row>
    <row r="237" spans="57:58" ht="12.75">
      <c r="BE237" s="247"/>
      <c r="BF237" s="249"/>
    </row>
    <row r="238" spans="57:58" ht="12.75">
      <c r="BE238" s="247"/>
      <c r="BF238" s="249"/>
    </row>
    <row r="240" ht="12.75">
      <c r="BF240" s="252"/>
    </row>
    <row r="241" ht="12.75">
      <c r="BF241" s="252"/>
    </row>
    <row r="244" ht="12.75">
      <c r="BF244" s="252"/>
    </row>
    <row r="250" ht="12.75">
      <c r="BF250" s="252"/>
    </row>
    <row r="251" ht="12.75">
      <c r="BF251" s="252"/>
    </row>
    <row r="252" ht="12.75">
      <c r="BF252" s="252"/>
    </row>
    <row r="254" spans="57:58" ht="12.75">
      <c r="BE254" s="70"/>
      <c r="BF254" s="240"/>
    </row>
    <row r="255" spans="57:58" ht="12.75">
      <c r="BE255" s="70"/>
      <c r="BF255" s="240"/>
    </row>
    <row r="256" spans="57:58" ht="12.75">
      <c r="BE256" s="70"/>
      <c r="BF256" s="240"/>
    </row>
    <row r="257" spans="57:58" ht="12.75">
      <c r="BE257" s="70"/>
      <c r="BF257" s="240"/>
    </row>
    <row r="258" spans="57:58" ht="12.75">
      <c r="BE258" s="70"/>
      <c r="BF258" s="239"/>
    </row>
    <row r="259" spans="57:58" ht="12.75">
      <c r="BE259" s="70"/>
      <c r="BF259" s="240"/>
    </row>
    <row r="260" spans="57:58" ht="12.75">
      <c r="BE260" s="70"/>
      <c r="BF260" s="239"/>
    </row>
    <row r="261" spans="57:58" ht="12.75">
      <c r="BE261" s="70"/>
      <c r="BF261" s="239"/>
    </row>
    <row r="262" spans="57:58" ht="12.75">
      <c r="BE262" s="70"/>
      <c r="BF262" s="239"/>
    </row>
    <row r="263" spans="57:58" ht="12.75">
      <c r="BE263" s="70"/>
      <c r="BF263" s="239"/>
    </row>
    <row r="264" spans="57:58" ht="12.75">
      <c r="BE264" s="70"/>
      <c r="BF264" s="239"/>
    </row>
    <row r="265" spans="57:58" ht="12.75">
      <c r="BE265" s="70"/>
      <c r="BF265" s="239"/>
    </row>
    <row r="266" spans="57:58" ht="12.75">
      <c r="BE266" s="70"/>
      <c r="BF266" s="239"/>
    </row>
    <row r="267" spans="57:58" ht="12.75">
      <c r="BE267" s="70"/>
      <c r="BF267" s="239"/>
    </row>
    <row r="268" spans="57:58" ht="12.75">
      <c r="BE268" s="70"/>
      <c r="BF268" s="239"/>
    </row>
    <row r="269" spans="57:58" ht="12.75">
      <c r="BE269" s="70"/>
      <c r="BF269" s="239"/>
    </row>
    <row r="270" spans="57:58" ht="12.75">
      <c r="BE270" s="70"/>
      <c r="BF270" s="239"/>
    </row>
    <row r="271" spans="57:58" ht="12.75">
      <c r="BE271" s="70"/>
      <c r="BF271" s="239"/>
    </row>
  </sheetData>
  <sheetProtection/>
  <printOptions/>
  <pageMargins left="0.75" right="0.75" top="1" bottom="1" header="0.5" footer="0.5"/>
  <pageSetup horizontalDpi="600" verticalDpi="600" orientation="landscape" paperSize="9" scale="90" r:id="rId1"/>
</worksheet>
</file>

<file path=xl/worksheets/sheet6.xml><?xml version="1.0" encoding="utf-8"?>
<worksheet xmlns="http://schemas.openxmlformats.org/spreadsheetml/2006/main" xmlns:r="http://schemas.openxmlformats.org/officeDocument/2006/relationships">
  <sheetPr codeName="Sheet5"/>
  <dimension ref="A2:C521"/>
  <sheetViews>
    <sheetView zoomScalePageLayoutView="0" workbookViewId="0" topLeftCell="A1">
      <selection activeCell="A10" sqref="A10"/>
    </sheetView>
  </sheetViews>
  <sheetFormatPr defaultColWidth="9.140625" defaultRowHeight="12.75"/>
  <cols>
    <col min="1" max="1" width="37.00390625" style="70" bestFit="1" customWidth="1"/>
  </cols>
  <sheetData>
    <row r="2" spans="1:3" ht="12.75">
      <c r="A2" s="70" t="s">
        <v>25</v>
      </c>
      <c r="B2" s="56" t="s">
        <v>29</v>
      </c>
      <c r="C2" s="70" t="s">
        <v>36</v>
      </c>
    </row>
    <row r="3" spans="1:3" ht="12.75">
      <c r="A3" s="70" t="s">
        <v>528</v>
      </c>
      <c r="B3" s="56" t="s">
        <v>66</v>
      </c>
      <c r="C3" s="56" t="s">
        <v>24</v>
      </c>
    </row>
    <row r="4" spans="1:2" ht="12.75">
      <c r="A4" s="76">
        <v>1</v>
      </c>
      <c r="B4" s="78" t="s">
        <v>65</v>
      </c>
    </row>
    <row r="5" ht="12.75">
      <c r="A5" s="280" t="s">
        <v>528</v>
      </c>
    </row>
    <row r="6" ht="12.75">
      <c r="A6" s="280" t="s">
        <v>553</v>
      </c>
    </row>
    <row r="7" ht="12.75">
      <c r="A7" s="280" t="s">
        <v>546</v>
      </c>
    </row>
    <row r="8" ht="12.75">
      <c r="A8" s="280" t="s">
        <v>550</v>
      </c>
    </row>
    <row r="9" ht="12.75">
      <c r="A9" s="280" t="s">
        <v>535</v>
      </c>
    </row>
    <row r="10" ht="12.75">
      <c r="A10" s="280" t="s">
        <v>530</v>
      </c>
    </row>
    <row r="11" ht="12.75">
      <c r="A11" s="280" t="s">
        <v>532</v>
      </c>
    </row>
    <row r="12" ht="12.75">
      <c r="A12" s="280" t="s">
        <v>531</v>
      </c>
    </row>
    <row r="13" ht="12.75">
      <c r="A13" s="280" t="s">
        <v>523</v>
      </c>
    </row>
    <row r="14" ht="12.75">
      <c r="A14" s="280" t="s">
        <v>529</v>
      </c>
    </row>
    <row r="15" ht="12.75">
      <c r="A15" s="280" t="s">
        <v>558</v>
      </c>
    </row>
    <row r="16" ht="12.75">
      <c r="A16" s="280" t="s">
        <v>556</v>
      </c>
    </row>
    <row r="17" ht="12.75">
      <c r="A17" s="280" t="s">
        <v>518</v>
      </c>
    </row>
    <row r="18" ht="12.75">
      <c r="A18" s="280" t="s">
        <v>570</v>
      </c>
    </row>
    <row r="19" ht="12.75">
      <c r="A19" s="280" t="s">
        <v>571</v>
      </c>
    </row>
    <row r="20" ht="12.75">
      <c r="A20" s="280" t="s">
        <v>515</v>
      </c>
    </row>
    <row r="21" ht="12.75">
      <c r="A21" s="280" t="s">
        <v>524</v>
      </c>
    </row>
    <row r="22" ht="12.75">
      <c r="A22" s="280" t="s">
        <v>537</v>
      </c>
    </row>
    <row r="23" ht="12.75">
      <c r="A23" s="280" t="s">
        <v>522</v>
      </c>
    </row>
    <row r="24" ht="12.75">
      <c r="A24" s="280" t="s">
        <v>540</v>
      </c>
    </row>
    <row r="25" ht="12.75">
      <c r="A25" s="280" t="s">
        <v>547</v>
      </c>
    </row>
    <row r="26" ht="12.75">
      <c r="A26" s="280" t="s">
        <v>551</v>
      </c>
    </row>
    <row r="27" ht="12.75">
      <c r="A27" s="280" t="s">
        <v>555</v>
      </c>
    </row>
    <row r="28" ht="12.75">
      <c r="A28" s="280" t="s">
        <v>548</v>
      </c>
    </row>
    <row r="29" ht="12.75">
      <c r="A29" s="280" t="s">
        <v>541</v>
      </c>
    </row>
    <row r="30" ht="12.75">
      <c r="A30" s="280" t="s">
        <v>516</v>
      </c>
    </row>
    <row r="31" ht="12.75">
      <c r="A31" s="280" t="s">
        <v>527</v>
      </c>
    </row>
    <row r="32" ht="12.75">
      <c r="A32" s="280" t="s">
        <v>521</v>
      </c>
    </row>
    <row r="33" ht="12.75">
      <c r="A33" s="280" t="s">
        <v>545</v>
      </c>
    </row>
    <row r="34" ht="12.75">
      <c r="A34" s="280" t="s">
        <v>554</v>
      </c>
    </row>
    <row r="35" ht="12.75">
      <c r="A35" s="280" t="s">
        <v>536</v>
      </c>
    </row>
    <row r="36" ht="12.75">
      <c r="A36" s="280" t="s">
        <v>542</v>
      </c>
    </row>
    <row r="37" ht="12.75">
      <c r="A37" s="280" t="s">
        <v>520</v>
      </c>
    </row>
    <row r="38" ht="12.75">
      <c r="A38" s="280" t="s">
        <v>539</v>
      </c>
    </row>
    <row r="39" ht="12.75">
      <c r="A39" s="280" t="s">
        <v>543</v>
      </c>
    </row>
    <row r="40" ht="12.75">
      <c r="A40" s="280" t="s">
        <v>534</v>
      </c>
    </row>
    <row r="41" ht="12.75">
      <c r="A41" s="280" t="s">
        <v>538</v>
      </c>
    </row>
    <row r="42" ht="12.75">
      <c r="A42" s="280" t="s">
        <v>525</v>
      </c>
    </row>
    <row r="43" ht="12.75">
      <c r="A43" s="280" t="s">
        <v>526</v>
      </c>
    </row>
    <row r="44" ht="12.75">
      <c r="A44" s="280" t="s">
        <v>517</v>
      </c>
    </row>
    <row r="45" ht="12.75">
      <c r="A45" s="280" t="s">
        <v>519</v>
      </c>
    </row>
    <row r="46" ht="12.75">
      <c r="A46" s="280" t="s">
        <v>557</v>
      </c>
    </row>
    <row r="47" ht="12.75">
      <c r="A47" s="280" t="s">
        <v>533</v>
      </c>
    </row>
    <row r="48" ht="12.75">
      <c r="A48" s="280" t="s">
        <v>544</v>
      </c>
    </row>
    <row r="49" ht="12.75">
      <c r="A49" s="280" t="s">
        <v>552</v>
      </c>
    </row>
    <row r="50" ht="12.75">
      <c r="A50" s="280" t="s">
        <v>549</v>
      </c>
    </row>
    <row r="51" ht="12.75">
      <c r="A51" s="280" t="s">
        <v>559</v>
      </c>
    </row>
    <row r="52" ht="12.75">
      <c r="A52" s="280"/>
    </row>
    <row r="53" ht="12.75">
      <c r="A53" s="280"/>
    </row>
    <row r="54" ht="12.75">
      <c r="A54" s="280"/>
    </row>
    <row r="55" ht="12.75">
      <c r="A55" s="280"/>
    </row>
    <row r="56" ht="12.75">
      <c r="A56" s="280"/>
    </row>
    <row r="57" ht="12.75">
      <c r="A57" s="280"/>
    </row>
    <row r="58" ht="12.75">
      <c r="A58" s="280"/>
    </row>
    <row r="59" ht="12.75">
      <c r="A59" s="280"/>
    </row>
    <row r="60" ht="12.75">
      <c r="A60" s="280"/>
    </row>
    <row r="61" ht="12.75">
      <c r="A61" s="280"/>
    </row>
    <row r="62" ht="12.75">
      <c r="A62" s="280"/>
    </row>
    <row r="63" ht="12.75">
      <c r="A63" s="280"/>
    </row>
    <row r="64" ht="12.75">
      <c r="A64" s="280"/>
    </row>
    <row r="65" ht="12.75">
      <c r="A65" s="280"/>
    </row>
    <row r="66" ht="12.75">
      <c r="A66" s="280"/>
    </row>
    <row r="67" ht="12.75">
      <c r="A67" s="280"/>
    </row>
    <row r="68" ht="12.75">
      <c r="A68" s="280"/>
    </row>
    <row r="69" ht="12.75">
      <c r="A69" s="280"/>
    </row>
    <row r="70" ht="12.75">
      <c r="A70" s="280"/>
    </row>
    <row r="71" ht="12.75">
      <c r="A71" s="280"/>
    </row>
    <row r="72" ht="12.75">
      <c r="A72" s="280"/>
    </row>
    <row r="73" ht="12.75">
      <c r="A73" s="280"/>
    </row>
    <row r="74" ht="12.75">
      <c r="A74" s="280"/>
    </row>
    <row r="75" ht="12.75">
      <c r="A75" s="280"/>
    </row>
    <row r="76" ht="12.75">
      <c r="A76" s="280"/>
    </row>
    <row r="77" ht="12.75">
      <c r="A77" s="280"/>
    </row>
    <row r="78" ht="12.75">
      <c r="A78" s="280"/>
    </row>
    <row r="79" ht="12.75">
      <c r="A79" s="280"/>
    </row>
    <row r="80" ht="12.75">
      <c r="A80" s="280"/>
    </row>
    <row r="81" ht="12.75">
      <c r="A81" s="280"/>
    </row>
    <row r="82" ht="12.75">
      <c r="A82" s="280"/>
    </row>
    <row r="83" ht="12.75">
      <c r="A83" s="280"/>
    </row>
    <row r="84" ht="12.75">
      <c r="A84" s="280"/>
    </row>
    <row r="85" ht="12.75">
      <c r="A85" s="280"/>
    </row>
    <row r="86" ht="12.75">
      <c r="A86" s="280"/>
    </row>
    <row r="87" ht="12.75">
      <c r="A87" s="280"/>
    </row>
    <row r="88" ht="12.75">
      <c r="A88" s="280"/>
    </row>
    <row r="89" ht="12.75">
      <c r="A89" s="280"/>
    </row>
    <row r="90" ht="12.75">
      <c r="A90" s="280"/>
    </row>
    <row r="91" ht="12.75">
      <c r="A91" s="280"/>
    </row>
    <row r="92" ht="12.75">
      <c r="A92" s="280"/>
    </row>
    <row r="93" ht="12.75">
      <c r="A93" s="280"/>
    </row>
    <row r="94" ht="12.75">
      <c r="A94" s="280"/>
    </row>
    <row r="95" ht="12.75">
      <c r="A95" s="280"/>
    </row>
    <row r="96" ht="12.75">
      <c r="A96" s="280"/>
    </row>
    <row r="97" ht="12.75">
      <c r="A97" s="280"/>
    </row>
    <row r="98" ht="12.75">
      <c r="A98" s="280"/>
    </row>
    <row r="99" ht="12.75">
      <c r="A99" s="280"/>
    </row>
    <row r="100" ht="12.75">
      <c r="A100" s="280"/>
    </row>
    <row r="101" ht="12.75">
      <c r="A101" s="280"/>
    </row>
    <row r="102" ht="12.75">
      <c r="A102" s="280"/>
    </row>
    <row r="103" ht="12.75">
      <c r="A103" s="280"/>
    </row>
    <row r="104" ht="12.75">
      <c r="A104" s="280"/>
    </row>
    <row r="105" ht="12.75">
      <c r="A105" s="280"/>
    </row>
    <row r="106" ht="12.75">
      <c r="A106" s="280"/>
    </row>
    <row r="107" ht="12.75">
      <c r="A107" s="280"/>
    </row>
    <row r="108" ht="12.75">
      <c r="A108" s="280"/>
    </row>
    <row r="109" ht="12.75">
      <c r="A109" s="280"/>
    </row>
    <row r="110" ht="12.75">
      <c r="A110" s="280"/>
    </row>
    <row r="111" ht="12.75">
      <c r="A111" s="280"/>
    </row>
    <row r="141" ht="12.75">
      <c r="A141" s="281"/>
    </row>
    <row r="196" ht="12.75">
      <c r="A196" s="281"/>
    </row>
    <row r="197" ht="12.75">
      <c r="A197" s="281"/>
    </row>
    <row r="198" ht="12.75">
      <c r="A198" s="281"/>
    </row>
    <row r="199" ht="12.75">
      <c r="A199" s="281"/>
    </row>
    <row r="200" ht="12.75">
      <c r="A200" s="281"/>
    </row>
    <row r="201" ht="12.75">
      <c r="A201" s="281"/>
    </row>
    <row r="202" ht="12.75">
      <c r="A202" s="281"/>
    </row>
    <row r="203" ht="12.75">
      <c r="A203" s="281"/>
    </row>
    <row r="204" ht="12.75">
      <c r="A204" s="281"/>
    </row>
    <row r="205" ht="12.75">
      <c r="A205" s="281"/>
    </row>
    <row r="206" ht="12.75">
      <c r="A206" s="281"/>
    </row>
    <row r="207" ht="12.75">
      <c r="A207" s="281"/>
    </row>
    <row r="208" ht="12.75">
      <c r="A208" s="281"/>
    </row>
    <row r="209" ht="12.75">
      <c r="A209" s="281"/>
    </row>
    <row r="210" ht="12.75">
      <c r="A210" s="281"/>
    </row>
    <row r="211" ht="12.75">
      <c r="A211" s="281"/>
    </row>
    <row r="212" ht="12.75">
      <c r="A212" s="281"/>
    </row>
    <row r="213" ht="12.75">
      <c r="A213" s="281"/>
    </row>
    <row r="214" ht="12.75">
      <c r="A214" s="281"/>
    </row>
    <row r="215" ht="12.75">
      <c r="A215" s="281"/>
    </row>
    <row r="216" ht="12.75">
      <c r="A216" s="281"/>
    </row>
    <row r="217" ht="12.75">
      <c r="A217" s="281"/>
    </row>
    <row r="218" ht="12.75">
      <c r="A218" s="281"/>
    </row>
    <row r="219" ht="12.75">
      <c r="A219" s="281"/>
    </row>
    <row r="220" ht="12.75">
      <c r="A220" s="281"/>
    </row>
    <row r="221" ht="12.75">
      <c r="A221" s="281"/>
    </row>
    <row r="222" ht="12.75">
      <c r="A222" s="281"/>
    </row>
    <row r="223" ht="12.75">
      <c r="A223" s="281"/>
    </row>
    <row r="224" ht="12.75">
      <c r="A224" s="281"/>
    </row>
    <row r="225" ht="12.75">
      <c r="A225" s="281"/>
    </row>
    <row r="226" ht="12.75">
      <c r="A226" s="281"/>
    </row>
    <row r="227" ht="12.75">
      <c r="A227" s="281"/>
    </row>
    <row r="228" ht="12.75">
      <c r="A228" s="281"/>
    </row>
    <row r="229" ht="12.75">
      <c r="A229" s="281"/>
    </row>
    <row r="230" ht="12.75">
      <c r="A230" s="281"/>
    </row>
    <row r="231" ht="12.75">
      <c r="A231" s="281"/>
    </row>
    <row r="232" ht="12.75">
      <c r="A232" s="281"/>
    </row>
    <row r="233" ht="12.75">
      <c r="A233" s="281"/>
    </row>
    <row r="234" ht="12.75">
      <c r="A234" s="281"/>
    </row>
    <row r="235" ht="12.75">
      <c r="A235" s="281"/>
    </row>
    <row r="236" ht="12.75">
      <c r="A236" s="281"/>
    </row>
    <row r="237" ht="12.75">
      <c r="A237" s="281"/>
    </row>
    <row r="238" ht="12.75">
      <c r="A238" s="281"/>
    </row>
    <row r="239" ht="12.75">
      <c r="A239" s="281"/>
    </row>
    <row r="240" ht="12.75">
      <c r="A240" s="281"/>
    </row>
    <row r="241" ht="12.75">
      <c r="A241" s="281"/>
    </row>
    <row r="242" ht="12.75">
      <c r="A242" s="281"/>
    </row>
    <row r="243" ht="12.75">
      <c r="A243" s="281"/>
    </row>
    <row r="244" ht="12.75">
      <c r="A244" s="281"/>
    </row>
    <row r="245" ht="12.75">
      <c r="A245" s="281"/>
    </row>
    <row r="246" ht="12.75">
      <c r="A246" s="281"/>
    </row>
    <row r="247" ht="12.75">
      <c r="A247" s="281"/>
    </row>
    <row r="248" ht="12.75">
      <c r="A248" s="281"/>
    </row>
    <row r="249" ht="12.75">
      <c r="A249" s="281"/>
    </row>
    <row r="250" ht="12.75">
      <c r="A250" s="281"/>
    </row>
    <row r="251" ht="12.75">
      <c r="A251" s="281"/>
    </row>
    <row r="252" ht="12.75">
      <c r="A252" s="281"/>
    </row>
    <row r="253" ht="12.75">
      <c r="A253" s="281"/>
    </row>
    <row r="254" ht="12.75">
      <c r="A254" s="281"/>
    </row>
    <row r="255" ht="12.75">
      <c r="A255" s="281"/>
    </row>
    <row r="256" ht="12.75">
      <c r="A256" s="282"/>
    </row>
    <row r="257" ht="12.75">
      <c r="A257" s="281"/>
    </row>
    <row r="258" ht="12.75">
      <c r="A258" s="281"/>
    </row>
    <row r="259" ht="12.75">
      <c r="A259" s="281"/>
    </row>
    <row r="260" ht="12.75">
      <c r="A260" s="281"/>
    </row>
    <row r="261" ht="12.75">
      <c r="A261" s="281"/>
    </row>
    <row r="262" ht="12.75">
      <c r="A262" s="281"/>
    </row>
    <row r="263" ht="12.75">
      <c r="A263" s="281"/>
    </row>
    <row r="264" ht="12.75">
      <c r="A264" s="281"/>
    </row>
    <row r="265" ht="12.75">
      <c r="A265" s="281"/>
    </row>
    <row r="266" ht="12.75">
      <c r="A266" s="281"/>
    </row>
    <row r="267" ht="12.75">
      <c r="A267" s="281"/>
    </row>
    <row r="268" ht="12.75">
      <c r="A268" s="281"/>
    </row>
    <row r="269" ht="12.75">
      <c r="A269" s="281"/>
    </row>
    <row r="270" ht="12.75">
      <c r="A270" s="281"/>
    </row>
    <row r="271" ht="12.75">
      <c r="A271" s="281"/>
    </row>
    <row r="272" ht="12.75">
      <c r="A272" s="281"/>
    </row>
    <row r="273" ht="12.75">
      <c r="A273" s="281"/>
    </row>
    <row r="274" ht="12.75">
      <c r="A274" s="281"/>
    </row>
    <row r="275" ht="12.75">
      <c r="A275" s="281"/>
    </row>
    <row r="276" ht="12.75">
      <c r="A276" s="281"/>
    </row>
    <row r="277" ht="12.75">
      <c r="A277" s="281"/>
    </row>
    <row r="278" ht="12.75">
      <c r="A278" s="281"/>
    </row>
    <row r="279" ht="12.75">
      <c r="A279" s="281"/>
    </row>
    <row r="280" ht="12.75">
      <c r="A280" s="281"/>
    </row>
    <row r="281" ht="12.75">
      <c r="A281" s="281"/>
    </row>
    <row r="282" ht="12.75">
      <c r="A282" s="281"/>
    </row>
    <row r="283" ht="12.75">
      <c r="A283" s="281"/>
    </row>
    <row r="284" ht="12.75">
      <c r="A284" s="281"/>
    </row>
    <row r="285" ht="12.75">
      <c r="A285" s="281"/>
    </row>
    <row r="286" ht="12.75">
      <c r="A286" s="281"/>
    </row>
    <row r="287" ht="12.75">
      <c r="A287" s="281"/>
    </row>
    <row r="288" ht="12.75">
      <c r="A288" s="281"/>
    </row>
    <row r="289" ht="12.75">
      <c r="A289" s="281"/>
    </row>
    <row r="290" ht="12.75">
      <c r="A290" s="281"/>
    </row>
    <row r="291" ht="12.75">
      <c r="A291" s="281"/>
    </row>
    <row r="292" ht="12.75">
      <c r="A292" s="281"/>
    </row>
    <row r="293" ht="12.75">
      <c r="A293" s="281"/>
    </row>
    <row r="294" ht="12.75">
      <c r="A294" s="281"/>
    </row>
    <row r="295" ht="12.75">
      <c r="A295" s="281"/>
    </row>
    <row r="296" ht="12.75">
      <c r="A296" s="281"/>
    </row>
    <row r="297" ht="12.75">
      <c r="A297" s="281"/>
    </row>
    <row r="298" ht="12.75">
      <c r="A298" s="281"/>
    </row>
    <row r="299" ht="12.75">
      <c r="A299" s="281"/>
    </row>
    <row r="300" ht="12.75">
      <c r="A300" s="281"/>
    </row>
    <row r="301" ht="12.75">
      <c r="A301" s="281"/>
    </row>
    <row r="302" ht="12.75">
      <c r="A302" s="281"/>
    </row>
    <row r="303" ht="12.75">
      <c r="A303" s="281"/>
    </row>
    <row r="304" ht="12.75">
      <c r="A304" s="281"/>
    </row>
    <row r="305" ht="12.75">
      <c r="A305" s="281"/>
    </row>
    <row r="306" ht="12.75">
      <c r="A306" s="281"/>
    </row>
    <row r="307" ht="12.75">
      <c r="A307" s="281"/>
    </row>
    <row r="308" ht="12.75">
      <c r="A308" s="281"/>
    </row>
    <row r="309" ht="12.75">
      <c r="A309" s="283"/>
    </row>
    <row r="310" ht="12.75">
      <c r="A310" s="281"/>
    </row>
    <row r="311" ht="12.75">
      <c r="A311" s="281"/>
    </row>
    <row r="312" ht="12.75">
      <c r="A312" s="281"/>
    </row>
    <row r="313" ht="12.75">
      <c r="A313" s="281"/>
    </row>
    <row r="314" ht="12.75">
      <c r="A314" s="281"/>
    </row>
    <row r="315" ht="12.75">
      <c r="A315" s="281"/>
    </row>
    <row r="316" ht="12.75">
      <c r="A316" s="281"/>
    </row>
    <row r="317" ht="12.75">
      <c r="A317" s="281"/>
    </row>
    <row r="318" ht="12.75">
      <c r="A318" s="281"/>
    </row>
    <row r="319" ht="12.75">
      <c r="A319" s="281"/>
    </row>
    <row r="320" ht="12.75">
      <c r="A320" s="281"/>
    </row>
    <row r="321" ht="12.75">
      <c r="A321" s="281"/>
    </row>
    <row r="322" ht="12.75">
      <c r="A322" s="281"/>
    </row>
    <row r="323" ht="12.75">
      <c r="A323" s="281"/>
    </row>
    <row r="324" ht="12.75">
      <c r="A324" s="281"/>
    </row>
    <row r="325" ht="12.75">
      <c r="A325" s="281"/>
    </row>
    <row r="326" ht="12.75">
      <c r="A326" s="281"/>
    </row>
    <row r="327" ht="12.75">
      <c r="A327" s="281"/>
    </row>
    <row r="328" ht="12.75">
      <c r="A328" s="281"/>
    </row>
    <row r="329" ht="12.75">
      <c r="A329" s="281"/>
    </row>
    <row r="330" ht="12.75">
      <c r="A330" s="281"/>
    </row>
    <row r="331" ht="12.75">
      <c r="A331" s="281"/>
    </row>
    <row r="332" ht="12.75">
      <c r="A332" s="281"/>
    </row>
    <row r="333" ht="12.75">
      <c r="A333" s="281"/>
    </row>
    <row r="334" ht="12.75">
      <c r="A334" s="281"/>
    </row>
    <row r="335" ht="12.75">
      <c r="A335" s="281"/>
    </row>
    <row r="336" ht="12.75">
      <c r="A336" s="281"/>
    </row>
    <row r="337" ht="12.75">
      <c r="A337" s="281"/>
    </row>
    <row r="338" ht="12.75">
      <c r="A338" s="281"/>
    </row>
    <row r="339" ht="12.75">
      <c r="A339" s="281"/>
    </row>
    <row r="340" ht="12.75">
      <c r="A340" s="281"/>
    </row>
    <row r="341" ht="12.75">
      <c r="A341" s="281"/>
    </row>
    <row r="342" ht="12.75">
      <c r="A342" s="281"/>
    </row>
    <row r="343" ht="12.75">
      <c r="A343" s="281"/>
    </row>
    <row r="344" ht="12.75">
      <c r="A344" s="281"/>
    </row>
    <row r="345" ht="12.75">
      <c r="A345" s="281"/>
    </row>
    <row r="346" ht="12.75">
      <c r="A346" s="281"/>
    </row>
    <row r="347" ht="12.75">
      <c r="A347" s="281"/>
    </row>
    <row r="348" ht="12.75">
      <c r="A348" s="281"/>
    </row>
    <row r="349" ht="12.75">
      <c r="A349" s="281"/>
    </row>
    <row r="350" ht="12.75">
      <c r="A350" s="281"/>
    </row>
    <row r="351" ht="12.75">
      <c r="A351" s="281"/>
    </row>
    <row r="352" ht="12.75">
      <c r="A352" s="281"/>
    </row>
    <row r="353" ht="12.75">
      <c r="A353" s="281"/>
    </row>
    <row r="354" ht="12.75">
      <c r="A354" s="281"/>
    </row>
    <row r="355" ht="12.75">
      <c r="A355" s="281"/>
    </row>
    <row r="356" ht="12.75">
      <c r="A356" s="281"/>
    </row>
    <row r="357" ht="12.75">
      <c r="A357" s="281"/>
    </row>
    <row r="358" ht="12.75">
      <c r="A358" s="281"/>
    </row>
    <row r="359" ht="12.75">
      <c r="A359" s="281"/>
    </row>
    <row r="360" ht="12.75">
      <c r="A360" s="281"/>
    </row>
    <row r="361" ht="12.75">
      <c r="A361" s="281"/>
    </row>
    <row r="362" ht="12.75">
      <c r="A362" s="281"/>
    </row>
    <row r="363" ht="12.75">
      <c r="A363" s="281"/>
    </row>
    <row r="364" ht="12.75">
      <c r="A364" s="281"/>
    </row>
    <row r="365" ht="12.75">
      <c r="A365" s="281"/>
    </row>
    <row r="366" ht="12.75">
      <c r="A366" s="281"/>
    </row>
    <row r="367" ht="12.75">
      <c r="A367" s="281"/>
    </row>
    <row r="368" ht="12.75">
      <c r="A368" s="281"/>
    </row>
    <row r="369" ht="12.75">
      <c r="A369" s="281"/>
    </row>
    <row r="370" ht="12.75">
      <c r="A370" s="281"/>
    </row>
    <row r="371" ht="12.75">
      <c r="A371" s="281"/>
    </row>
    <row r="372" ht="12.75">
      <c r="A372" s="281"/>
    </row>
    <row r="373" ht="12.75">
      <c r="A373" s="281"/>
    </row>
    <row r="374" ht="12.75">
      <c r="A374" s="281"/>
    </row>
    <row r="375" ht="12.75">
      <c r="A375" s="281"/>
    </row>
    <row r="376" ht="12.75">
      <c r="A376" s="281"/>
    </row>
    <row r="377" ht="12.75">
      <c r="A377" s="281"/>
    </row>
    <row r="378" ht="12.75">
      <c r="A378" s="281"/>
    </row>
    <row r="379" ht="12.75">
      <c r="A379" s="281"/>
    </row>
    <row r="380" ht="12.75">
      <c r="A380" s="281"/>
    </row>
    <row r="381" ht="12.75">
      <c r="A381" s="281"/>
    </row>
    <row r="382" ht="12.75">
      <c r="A382" s="281"/>
    </row>
    <row r="383" ht="12.75">
      <c r="A383" s="281"/>
    </row>
    <row r="384" ht="12.75">
      <c r="A384" s="281"/>
    </row>
    <row r="385" ht="12.75">
      <c r="A385" s="281"/>
    </row>
    <row r="386" ht="12.75">
      <c r="A386" s="281"/>
    </row>
    <row r="387" ht="12.75">
      <c r="A387" s="281"/>
    </row>
    <row r="388" ht="12.75">
      <c r="A388" s="281"/>
    </row>
    <row r="389" ht="12.75">
      <c r="A389" s="281"/>
    </row>
    <row r="390" ht="12.75">
      <c r="A390" s="281"/>
    </row>
    <row r="391" ht="12.75">
      <c r="A391" s="281"/>
    </row>
    <row r="392" ht="12.75">
      <c r="A392" s="281"/>
    </row>
    <row r="393" ht="12.75">
      <c r="A393" s="281"/>
    </row>
    <row r="394" ht="12.75">
      <c r="A394" s="281"/>
    </row>
    <row r="395" ht="12.75">
      <c r="A395" s="281"/>
    </row>
    <row r="396" ht="12.75">
      <c r="A396" s="281"/>
    </row>
    <row r="397" ht="12.75">
      <c r="A397" s="281"/>
    </row>
    <row r="398" ht="12.75">
      <c r="A398" s="281"/>
    </row>
    <row r="399" ht="12.75">
      <c r="A399" s="281"/>
    </row>
    <row r="400" ht="12.75">
      <c r="A400" s="281"/>
    </row>
    <row r="401" ht="12.75">
      <c r="A401" s="281"/>
    </row>
    <row r="402" ht="12.75">
      <c r="A402" s="281"/>
    </row>
    <row r="403" ht="12.75">
      <c r="A403" s="281"/>
    </row>
    <row r="404" ht="12.75">
      <c r="A404" s="281"/>
    </row>
    <row r="405" ht="12.75">
      <c r="A405" s="281"/>
    </row>
    <row r="406" ht="12.75">
      <c r="A406" s="281"/>
    </row>
    <row r="407" ht="12.75">
      <c r="A407" s="281"/>
    </row>
    <row r="408" ht="12.75">
      <c r="A408" s="281"/>
    </row>
    <row r="409" ht="12.75">
      <c r="A409" s="281"/>
    </row>
    <row r="410" ht="12.75">
      <c r="A410" s="281"/>
    </row>
    <row r="411" ht="12.75">
      <c r="A411" s="281"/>
    </row>
    <row r="412" ht="12.75">
      <c r="A412" s="281"/>
    </row>
    <row r="413" ht="12.75">
      <c r="A413" s="281"/>
    </row>
    <row r="414" ht="12.75">
      <c r="A414" s="281"/>
    </row>
    <row r="415" ht="12.75">
      <c r="A415" s="281"/>
    </row>
    <row r="416" ht="12.75">
      <c r="A416" s="281"/>
    </row>
    <row r="417" ht="12.75">
      <c r="A417" s="281"/>
    </row>
    <row r="418" ht="12.75">
      <c r="A418" s="281"/>
    </row>
    <row r="419" ht="12.75">
      <c r="A419" s="281"/>
    </row>
    <row r="420" ht="12.75">
      <c r="A420" s="281"/>
    </row>
    <row r="421" ht="12.75">
      <c r="A421" s="281"/>
    </row>
    <row r="422" ht="12.75">
      <c r="A422" s="281"/>
    </row>
    <row r="423" ht="12.75">
      <c r="A423" s="281"/>
    </row>
    <row r="424" ht="12.75">
      <c r="A424" s="281"/>
    </row>
    <row r="425" ht="12.75">
      <c r="A425" s="281"/>
    </row>
    <row r="426" ht="12.75">
      <c r="A426" s="281"/>
    </row>
    <row r="427" ht="12.75">
      <c r="A427" s="281"/>
    </row>
    <row r="428" ht="12.75">
      <c r="A428" s="281"/>
    </row>
    <row r="429" ht="12.75">
      <c r="A429" s="281"/>
    </row>
    <row r="430" ht="12.75">
      <c r="A430" s="281"/>
    </row>
    <row r="431" ht="12.75">
      <c r="A431" s="281"/>
    </row>
    <row r="432" ht="12.75">
      <c r="A432" s="281"/>
    </row>
    <row r="433" ht="12.75">
      <c r="A433" s="281"/>
    </row>
    <row r="434" ht="12.75">
      <c r="A434" s="281"/>
    </row>
    <row r="435" ht="12.75">
      <c r="A435" s="281"/>
    </row>
    <row r="436" ht="12.75">
      <c r="A436" s="281"/>
    </row>
    <row r="437" ht="12.75">
      <c r="A437" s="281"/>
    </row>
    <row r="438" ht="12.75">
      <c r="A438" s="281"/>
    </row>
    <row r="439" ht="12.75">
      <c r="A439" s="281"/>
    </row>
    <row r="440" ht="12.75">
      <c r="A440" s="281"/>
    </row>
    <row r="441" ht="12.75">
      <c r="A441" s="281"/>
    </row>
    <row r="442" ht="12.75">
      <c r="A442" s="281"/>
    </row>
    <row r="443" ht="12.75">
      <c r="A443" s="281"/>
    </row>
    <row r="444" ht="12.75">
      <c r="A444" s="281"/>
    </row>
    <row r="445" ht="12.75">
      <c r="A445" s="281"/>
    </row>
    <row r="446" ht="12.75">
      <c r="A446" s="281"/>
    </row>
    <row r="447" ht="12.75">
      <c r="A447" s="281"/>
    </row>
    <row r="448" ht="12.75">
      <c r="A448" s="281"/>
    </row>
    <row r="449" ht="12.75">
      <c r="A449" s="281"/>
    </row>
    <row r="450" ht="12.75">
      <c r="A450" s="281"/>
    </row>
    <row r="451" ht="12.75">
      <c r="A451" s="281"/>
    </row>
    <row r="452" ht="12.75">
      <c r="A452" s="281"/>
    </row>
    <row r="453" ht="12.75">
      <c r="A453" s="281"/>
    </row>
    <row r="454" ht="12.75">
      <c r="A454" s="281"/>
    </row>
    <row r="455" ht="12.75">
      <c r="A455" s="281"/>
    </row>
    <row r="456" ht="12.75">
      <c r="A456" s="281"/>
    </row>
    <row r="457" ht="12.75">
      <c r="A457" s="281"/>
    </row>
    <row r="458" ht="12.75">
      <c r="A458" s="281"/>
    </row>
    <row r="459" ht="12.75">
      <c r="A459" s="281"/>
    </row>
    <row r="460" ht="12.75">
      <c r="A460" s="281"/>
    </row>
    <row r="461" ht="12.75">
      <c r="A461" s="281"/>
    </row>
    <row r="462" ht="12.75">
      <c r="A462" s="281"/>
    </row>
    <row r="463" ht="12.75">
      <c r="A463" s="281"/>
    </row>
    <row r="464" ht="12.75">
      <c r="A464" s="281"/>
    </row>
    <row r="465" ht="12.75">
      <c r="A465" s="281"/>
    </row>
    <row r="466" ht="12.75">
      <c r="A466" s="281"/>
    </row>
    <row r="467" ht="12.75">
      <c r="A467" s="281"/>
    </row>
    <row r="468" ht="12.75">
      <c r="A468" s="281"/>
    </row>
    <row r="469" ht="12.75">
      <c r="A469" s="281"/>
    </row>
    <row r="470" ht="12.75">
      <c r="A470" s="281"/>
    </row>
    <row r="471" ht="12.75">
      <c r="A471" s="281"/>
    </row>
    <row r="472" ht="12.75">
      <c r="A472" s="281"/>
    </row>
    <row r="473" ht="12.75">
      <c r="A473" s="281"/>
    </row>
    <row r="474" ht="12.75">
      <c r="A474" s="281"/>
    </row>
    <row r="475" ht="12.75">
      <c r="A475" s="281"/>
    </row>
    <row r="476" ht="12.75">
      <c r="A476" s="281"/>
    </row>
    <row r="477" ht="12.75">
      <c r="A477" s="281"/>
    </row>
    <row r="478" ht="12.75">
      <c r="A478" s="281"/>
    </row>
    <row r="479" ht="12.75">
      <c r="A479" s="281"/>
    </row>
    <row r="480" ht="12.75">
      <c r="A480" s="281"/>
    </row>
    <row r="481" ht="12.75">
      <c r="A481" s="281"/>
    </row>
    <row r="482" ht="12.75">
      <c r="A482" s="281"/>
    </row>
    <row r="483" ht="12.75">
      <c r="A483" s="281"/>
    </row>
    <row r="484" ht="12.75">
      <c r="A484" s="281"/>
    </row>
    <row r="485" ht="12.75">
      <c r="A485" s="281"/>
    </row>
    <row r="486" ht="12.75">
      <c r="A486" s="281"/>
    </row>
    <row r="487" ht="12.75">
      <c r="A487" s="281"/>
    </row>
    <row r="488" ht="12.75">
      <c r="A488" s="281"/>
    </row>
    <row r="489" ht="12.75">
      <c r="A489" s="281"/>
    </row>
    <row r="490" ht="12.75">
      <c r="A490" s="281"/>
    </row>
    <row r="491" ht="12.75">
      <c r="A491" s="281"/>
    </row>
    <row r="492" ht="12.75">
      <c r="A492" s="281"/>
    </row>
    <row r="493" ht="12.75">
      <c r="A493" s="281"/>
    </row>
    <row r="494" ht="12.75">
      <c r="A494" s="281"/>
    </row>
    <row r="495" ht="12.75">
      <c r="A495" s="281"/>
    </row>
    <row r="496" ht="12.75">
      <c r="A496" s="281"/>
    </row>
    <row r="497" ht="12.75">
      <c r="A497" s="281"/>
    </row>
    <row r="498" ht="12.75">
      <c r="A498" s="281"/>
    </row>
    <row r="499" ht="12.75">
      <c r="A499" s="281"/>
    </row>
    <row r="500" ht="12.75">
      <c r="A500" s="281"/>
    </row>
    <row r="501" ht="12.75">
      <c r="A501" s="281"/>
    </row>
    <row r="502" ht="12.75">
      <c r="A502" s="281"/>
    </row>
    <row r="503" ht="12.75">
      <c r="A503" s="281"/>
    </row>
    <row r="504" ht="12.75">
      <c r="A504" s="281"/>
    </row>
    <row r="505" ht="12.75">
      <c r="A505" s="281"/>
    </row>
    <row r="506" ht="12.75">
      <c r="A506" s="281"/>
    </row>
    <row r="507" ht="12.75">
      <c r="A507" s="281"/>
    </row>
    <row r="508" ht="12.75">
      <c r="A508" s="281"/>
    </row>
    <row r="509" ht="12.75">
      <c r="A509" s="281"/>
    </row>
    <row r="510" ht="12.75">
      <c r="A510" s="284"/>
    </row>
    <row r="520" ht="12.75">
      <c r="A520" s="76"/>
    </row>
    <row r="521" ht="12.75">
      <c r="A521" s="285"/>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PHRU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Andrew Hughes</dc:creator>
  <cp:keywords/>
  <dc:description/>
  <cp:lastModifiedBy>smcphail</cp:lastModifiedBy>
  <cp:lastPrinted>2012-07-26T12:58:11Z</cp:lastPrinted>
  <dcterms:created xsi:type="dcterms:W3CDTF">2006-01-10T09:02:07Z</dcterms:created>
  <dcterms:modified xsi:type="dcterms:W3CDTF">2012-07-27T15:53:09Z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